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ndrfs\Policy and Research\KEGAN\Reporting Duties\Motor Fuel Activity Reports\7a Motor Fuel Activity\"/>
    </mc:Choice>
  </mc:AlternateContent>
  <xr:revisionPtr revIDLastSave="0" documentId="13_ncr:1_{B6D0A927-81CB-4702-AB03-D395FC055FD9}" xr6:coauthVersionLast="47" xr6:coauthVersionMax="47" xr10:uidLastSave="{00000000-0000-0000-0000-000000000000}"/>
  <bookViews>
    <workbookView xWindow="-120" yWindow="-120" windowWidth="29040" windowHeight="15720" xr2:uid="{EDFEA21E-E4BE-4E9A-99BD-E5877C84B3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3" i="1" l="1"/>
  <c r="J83" i="1"/>
  <c r="G83" i="1"/>
  <c r="F83" i="1"/>
  <c r="C83" i="1"/>
  <c r="B83" i="1"/>
  <c r="K61" i="1"/>
  <c r="X37" i="1"/>
  <c r="J61" i="1"/>
  <c r="G61" i="1"/>
  <c r="F61" i="1"/>
  <c r="C61" i="1"/>
  <c r="B61" i="1"/>
  <c r="X41" i="1"/>
  <c r="W41" i="1"/>
  <c r="T41" i="1"/>
  <c r="S41" i="1"/>
  <c r="P41" i="1"/>
  <c r="O41" i="1"/>
  <c r="L41" i="1"/>
  <c r="K41" i="1"/>
  <c r="J41" i="1"/>
  <c r="G41" i="1"/>
  <c r="F41" i="1"/>
  <c r="C41" i="1"/>
  <c r="B41" i="1"/>
  <c r="X21" i="1"/>
  <c r="W21" i="1"/>
  <c r="T21" i="1"/>
  <c r="S21" i="1"/>
  <c r="P21" i="1"/>
  <c r="O21" i="1"/>
  <c r="K21" i="1"/>
  <c r="J21" i="1"/>
  <c r="G21" i="1"/>
  <c r="F21" i="1"/>
  <c r="C21" i="1"/>
  <c r="D21" i="1" s="1"/>
  <c r="B21" i="1"/>
  <c r="N41" i="1"/>
  <c r="B22" i="1"/>
  <c r="X32" i="1"/>
  <c r="B23" i="1"/>
  <c r="C23" i="1"/>
  <c r="X31" i="1"/>
  <c r="P31" i="1"/>
  <c r="K85" i="1" l="1"/>
  <c r="L83" i="1"/>
  <c r="H61" i="1"/>
  <c r="C43" i="1"/>
  <c r="D41" i="1"/>
  <c r="X30" i="1"/>
  <c r="C22" i="1"/>
  <c r="F84" i="1"/>
  <c r="F62" i="1"/>
  <c r="B63" i="1"/>
  <c r="C63" i="1"/>
  <c r="W43" i="1"/>
  <c r="X29" i="1"/>
  <c r="J42" i="1"/>
  <c r="L43" i="1"/>
  <c r="L42" i="1" s="1"/>
  <c r="F43" i="1"/>
  <c r="F42" i="1" s="1"/>
  <c r="G43" i="1"/>
  <c r="H43" i="1" s="1"/>
  <c r="C42" i="1"/>
  <c r="B43" i="1"/>
  <c r="B42" i="1"/>
  <c r="F22" i="1"/>
  <c r="W27" i="1"/>
  <c r="X27" i="1"/>
  <c r="W38" i="1"/>
  <c r="W37" i="1"/>
  <c r="W36" i="1"/>
  <c r="W35" i="1"/>
  <c r="W34" i="1"/>
  <c r="W33" i="1"/>
  <c r="W32" i="1"/>
  <c r="Y32" i="1" s="1"/>
  <c r="W31" i="1"/>
  <c r="Y31" i="1" s="1"/>
  <c r="W30" i="1"/>
  <c r="Y30" i="1" s="1"/>
  <c r="W29" i="1"/>
  <c r="W28" i="1"/>
  <c r="X28" i="1"/>
  <c r="X33" i="1"/>
  <c r="X34" i="1"/>
  <c r="X35" i="1"/>
  <c r="X36" i="1"/>
  <c r="Y36" i="1" s="1"/>
  <c r="Y37" i="1"/>
  <c r="X38" i="1"/>
  <c r="D7" i="1"/>
  <c r="H7" i="1"/>
  <c r="O18" i="1"/>
  <c r="O17" i="1"/>
  <c r="O16" i="1"/>
  <c r="O15" i="1"/>
  <c r="O14" i="1"/>
  <c r="O13" i="1"/>
  <c r="O12" i="1"/>
  <c r="O11" i="1"/>
  <c r="O10" i="1"/>
  <c r="O9" i="1"/>
  <c r="O8" i="1"/>
  <c r="O7" i="1"/>
  <c r="L85" i="1"/>
  <c r="J85" i="1"/>
  <c r="G85" i="1"/>
  <c r="F85" i="1"/>
  <c r="C85" i="1"/>
  <c r="B85" i="1"/>
  <c r="J84" i="1"/>
  <c r="K82" i="1"/>
  <c r="J82" i="1"/>
  <c r="G82" i="1"/>
  <c r="F82" i="1"/>
  <c r="C82" i="1"/>
  <c r="B82" i="1"/>
  <c r="L80" i="1"/>
  <c r="H80" i="1"/>
  <c r="D80" i="1"/>
  <c r="L79" i="1"/>
  <c r="H79" i="1"/>
  <c r="D79" i="1"/>
  <c r="L78" i="1"/>
  <c r="H78" i="1"/>
  <c r="D78" i="1"/>
  <c r="L77" i="1"/>
  <c r="H77" i="1"/>
  <c r="D77" i="1"/>
  <c r="L76" i="1"/>
  <c r="H76" i="1"/>
  <c r="D76" i="1"/>
  <c r="L75" i="1"/>
  <c r="H75" i="1"/>
  <c r="D75" i="1"/>
  <c r="L74" i="1"/>
  <c r="H74" i="1"/>
  <c r="D74" i="1"/>
  <c r="L73" i="1"/>
  <c r="H73" i="1"/>
  <c r="D73" i="1"/>
  <c r="L72" i="1"/>
  <c r="H72" i="1"/>
  <c r="D72" i="1"/>
  <c r="L71" i="1"/>
  <c r="H71" i="1"/>
  <c r="D71" i="1"/>
  <c r="L70" i="1"/>
  <c r="H70" i="1"/>
  <c r="D70" i="1"/>
  <c r="L69" i="1"/>
  <c r="H69" i="1"/>
  <c r="D69" i="1"/>
  <c r="L68" i="1"/>
  <c r="H68" i="1"/>
  <c r="G63" i="1"/>
  <c r="F63" i="1"/>
  <c r="A63" i="1"/>
  <c r="A62" i="1"/>
  <c r="K60" i="1"/>
  <c r="J60" i="1"/>
  <c r="G60" i="1"/>
  <c r="F60" i="1"/>
  <c r="C60" i="1"/>
  <c r="B60" i="1"/>
  <c r="K58" i="1"/>
  <c r="J58" i="1"/>
  <c r="H58" i="1"/>
  <c r="D58" i="1"/>
  <c r="K57" i="1"/>
  <c r="J57" i="1"/>
  <c r="H57" i="1"/>
  <c r="D57" i="1"/>
  <c r="K56" i="1"/>
  <c r="J56" i="1"/>
  <c r="H56" i="1"/>
  <c r="D56" i="1"/>
  <c r="K55" i="1"/>
  <c r="J55" i="1"/>
  <c r="H55" i="1"/>
  <c r="D55" i="1"/>
  <c r="K54" i="1"/>
  <c r="J54" i="1"/>
  <c r="H54" i="1"/>
  <c r="D54" i="1"/>
  <c r="K53" i="1"/>
  <c r="L53" i="1" s="1"/>
  <c r="J53" i="1"/>
  <c r="H53" i="1"/>
  <c r="D53" i="1"/>
  <c r="K52" i="1"/>
  <c r="J52" i="1"/>
  <c r="H52" i="1"/>
  <c r="D52" i="1"/>
  <c r="K51" i="1"/>
  <c r="J51" i="1"/>
  <c r="H51" i="1"/>
  <c r="D51" i="1"/>
  <c r="K50" i="1"/>
  <c r="J50" i="1"/>
  <c r="H50" i="1"/>
  <c r="D50" i="1"/>
  <c r="K49" i="1"/>
  <c r="J49" i="1"/>
  <c r="H49" i="1"/>
  <c r="D49" i="1"/>
  <c r="K48" i="1"/>
  <c r="J48" i="1"/>
  <c r="H48" i="1"/>
  <c r="D48" i="1"/>
  <c r="K47" i="1"/>
  <c r="L47" i="1" s="1"/>
  <c r="J47" i="1"/>
  <c r="H47" i="1"/>
  <c r="D47" i="1"/>
  <c r="K46" i="1"/>
  <c r="J46" i="1"/>
  <c r="G46" i="1"/>
  <c r="C68" i="1" s="1"/>
  <c r="G68" i="1" s="1"/>
  <c r="K68" i="1" s="1"/>
  <c r="F46" i="1"/>
  <c r="B68" i="1" s="1"/>
  <c r="F68" i="1" s="1"/>
  <c r="J68" i="1" s="1"/>
  <c r="C46" i="1"/>
  <c r="B46" i="1"/>
  <c r="K43" i="1"/>
  <c r="K42" i="1" s="1"/>
  <c r="J43" i="1"/>
  <c r="A43" i="1"/>
  <c r="N42" i="1"/>
  <c r="A42" i="1"/>
  <c r="X40" i="1"/>
  <c r="W40" i="1"/>
  <c r="T40" i="1"/>
  <c r="S40" i="1"/>
  <c r="P40" i="1"/>
  <c r="O40" i="1"/>
  <c r="G40" i="1"/>
  <c r="F40" i="1"/>
  <c r="C40" i="1"/>
  <c r="B40" i="1"/>
  <c r="P39" i="1"/>
  <c r="T38" i="1"/>
  <c r="S38" i="1"/>
  <c r="U38" i="1" s="1"/>
  <c r="P38" i="1"/>
  <c r="O38" i="1"/>
  <c r="H38" i="1"/>
  <c r="D38" i="1"/>
  <c r="T37" i="1"/>
  <c r="S37" i="1"/>
  <c r="P37" i="1"/>
  <c r="O37" i="1"/>
  <c r="H37" i="1"/>
  <c r="D37" i="1"/>
  <c r="T36" i="1"/>
  <c r="S36" i="1"/>
  <c r="U36" i="1" s="1"/>
  <c r="P36" i="1"/>
  <c r="O36" i="1"/>
  <c r="H36" i="1"/>
  <c r="D36" i="1"/>
  <c r="T35" i="1"/>
  <c r="S35" i="1"/>
  <c r="P35" i="1"/>
  <c r="O35" i="1"/>
  <c r="H35" i="1"/>
  <c r="D35" i="1"/>
  <c r="T34" i="1"/>
  <c r="S34" i="1"/>
  <c r="P34" i="1"/>
  <c r="O34" i="1"/>
  <c r="H34" i="1"/>
  <c r="D34" i="1"/>
  <c r="T33" i="1"/>
  <c r="S33" i="1"/>
  <c r="P33" i="1"/>
  <c r="O33" i="1"/>
  <c r="Q33" i="1" s="1"/>
  <c r="H33" i="1"/>
  <c r="D33" i="1"/>
  <c r="T32" i="1"/>
  <c r="S32" i="1"/>
  <c r="U32" i="1" s="1"/>
  <c r="P32" i="1"/>
  <c r="O32" i="1"/>
  <c r="H32" i="1"/>
  <c r="D32" i="1"/>
  <c r="T31" i="1"/>
  <c r="S31" i="1"/>
  <c r="O31" i="1"/>
  <c r="Q31" i="1" s="1"/>
  <c r="H31" i="1"/>
  <c r="D31" i="1"/>
  <c r="T30" i="1"/>
  <c r="U30" i="1" s="1"/>
  <c r="S30" i="1"/>
  <c r="P30" i="1"/>
  <c r="O30" i="1"/>
  <c r="H30" i="1"/>
  <c r="D30" i="1"/>
  <c r="T29" i="1"/>
  <c r="S29" i="1"/>
  <c r="P29" i="1"/>
  <c r="O29" i="1"/>
  <c r="H29" i="1"/>
  <c r="D29" i="1"/>
  <c r="T28" i="1"/>
  <c r="S28" i="1"/>
  <c r="P28" i="1"/>
  <c r="O28" i="1"/>
  <c r="H28" i="1"/>
  <c r="D28" i="1"/>
  <c r="T27" i="1"/>
  <c r="S27" i="1"/>
  <c r="P27" i="1"/>
  <c r="O27" i="1"/>
  <c r="Q27" i="1" s="1"/>
  <c r="H27" i="1"/>
  <c r="D27" i="1"/>
  <c r="X26" i="1"/>
  <c r="W26" i="1"/>
  <c r="T26" i="1"/>
  <c r="S26" i="1"/>
  <c r="P26" i="1"/>
  <c r="O26" i="1"/>
  <c r="H26" i="1"/>
  <c r="H46" i="1" s="1"/>
  <c r="G26" i="1"/>
  <c r="F26" i="1"/>
  <c r="D26" i="1"/>
  <c r="D46" i="1" s="1"/>
  <c r="C26" i="1"/>
  <c r="B26" i="1"/>
  <c r="X25" i="1"/>
  <c r="T25" i="1"/>
  <c r="P25" i="1"/>
  <c r="K25" i="1"/>
  <c r="N23" i="1"/>
  <c r="N43" i="1" s="1"/>
  <c r="K23" i="1"/>
  <c r="J23" i="1"/>
  <c r="G23" i="1"/>
  <c r="H23" i="1" s="1"/>
  <c r="F23" i="1"/>
  <c r="N22" i="1"/>
  <c r="N21" i="1"/>
  <c r="X20" i="1"/>
  <c r="W20" i="1"/>
  <c r="T20" i="1"/>
  <c r="S20" i="1"/>
  <c r="P20" i="1"/>
  <c r="O20" i="1"/>
  <c r="G20" i="1"/>
  <c r="K20" i="1" s="1"/>
  <c r="F20" i="1"/>
  <c r="J20" i="1" s="1"/>
  <c r="X18" i="1"/>
  <c r="W18" i="1"/>
  <c r="T18" i="1"/>
  <c r="S18" i="1"/>
  <c r="P18" i="1"/>
  <c r="L18" i="1"/>
  <c r="H18" i="1"/>
  <c r="D18" i="1"/>
  <c r="X17" i="1"/>
  <c r="Y17" i="1" s="1"/>
  <c r="W17" i="1"/>
  <c r="T17" i="1"/>
  <c r="S17" i="1"/>
  <c r="U17" i="1" s="1"/>
  <c r="P17" i="1"/>
  <c r="L17" i="1"/>
  <c r="H17" i="1"/>
  <c r="D17" i="1"/>
  <c r="X16" i="1"/>
  <c r="W16" i="1"/>
  <c r="T16" i="1"/>
  <c r="S16" i="1"/>
  <c r="P16" i="1"/>
  <c r="Q16" i="1" s="1"/>
  <c r="L16" i="1"/>
  <c r="H16" i="1"/>
  <c r="D16" i="1"/>
  <c r="X15" i="1"/>
  <c r="Y15" i="1" s="1"/>
  <c r="W15" i="1"/>
  <c r="T15" i="1"/>
  <c r="U15" i="1" s="1"/>
  <c r="S15" i="1"/>
  <c r="P15" i="1"/>
  <c r="L15" i="1"/>
  <c r="H15" i="1"/>
  <c r="D15" i="1"/>
  <c r="X14" i="1"/>
  <c r="Y14" i="1" s="1"/>
  <c r="W14" i="1"/>
  <c r="T14" i="1"/>
  <c r="S14" i="1"/>
  <c r="U14" i="1" s="1"/>
  <c r="P14" i="1"/>
  <c r="Q14" i="1" s="1"/>
  <c r="L14" i="1"/>
  <c r="H14" i="1"/>
  <c r="D14" i="1"/>
  <c r="X13" i="1"/>
  <c r="W13" i="1"/>
  <c r="T13" i="1"/>
  <c r="S13" i="1"/>
  <c r="U13" i="1" s="1"/>
  <c r="P13" i="1"/>
  <c r="Q13" i="1" s="1"/>
  <c r="L13" i="1"/>
  <c r="H13" i="1"/>
  <c r="D13" i="1"/>
  <c r="X12" i="1"/>
  <c r="W12" i="1"/>
  <c r="T12" i="1"/>
  <c r="S12" i="1"/>
  <c r="P12" i="1"/>
  <c r="L12" i="1"/>
  <c r="H12" i="1"/>
  <c r="D12" i="1"/>
  <c r="X11" i="1"/>
  <c r="W11" i="1"/>
  <c r="T11" i="1"/>
  <c r="S11" i="1"/>
  <c r="U11" i="1" s="1"/>
  <c r="P11" i="1"/>
  <c r="L11" i="1"/>
  <c r="H11" i="1"/>
  <c r="D11" i="1"/>
  <c r="X10" i="1"/>
  <c r="Y10" i="1" s="1"/>
  <c r="W10" i="1"/>
  <c r="T10" i="1"/>
  <c r="S10" i="1"/>
  <c r="U10" i="1" s="1"/>
  <c r="P10" i="1"/>
  <c r="L10" i="1"/>
  <c r="H10" i="1"/>
  <c r="D10" i="1"/>
  <c r="X9" i="1"/>
  <c r="Y9" i="1" s="1"/>
  <c r="W9" i="1"/>
  <c r="T9" i="1"/>
  <c r="S9" i="1"/>
  <c r="P9" i="1"/>
  <c r="L9" i="1"/>
  <c r="H9" i="1"/>
  <c r="D9" i="1"/>
  <c r="X8" i="1"/>
  <c r="W8" i="1"/>
  <c r="T8" i="1"/>
  <c r="S8" i="1"/>
  <c r="P8" i="1"/>
  <c r="L8" i="1"/>
  <c r="H8" i="1"/>
  <c r="D8" i="1"/>
  <c r="X7" i="1"/>
  <c r="W7" i="1"/>
  <c r="T7" i="1"/>
  <c r="S7" i="1"/>
  <c r="P7" i="1"/>
  <c r="O23" i="1"/>
  <c r="L7" i="1"/>
  <c r="X6" i="1"/>
  <c r="W6" i="1"/>
  <c r="T6" i="1"/>
  <c r="S6" i="1"/>
  <c r="P6" i="1"/>
  <c r="O6" i="1"/>
  <c r="L6" i="1"/>
  <c r="Q6" i="1" s="1"/>
  <c r="H6" i="1"/>
  <c r="G6" i="1"/>
  <c r="K6" i="1" s="1"/>
  <c r="F6" i="1"/>
  <c r="J6" i="1" s="1"/>
  <c r="X5" i="1"/>
  <c r="T5" i="1"/>
  <c r="P5" i="1"/>
  <c r="T3" i="1"/>
  <c r="Y1" i="1"/>
  <c r="Y34" i="1" l="1"/>
  <c r="Y41" i="1"/>
  <c r="U16" i="1"/>
  <c r="Y33" i="1"/>
  <c r="Y29" i="1"/>
  <c r="G84" i="1"/>
  <c r="H41" i="1"/>
  <c r="U8" i="1"/>
  <c r="C62" i="1"/>
  <c r="H85" i="1"/>
  <c r="H83" i="1"/>
  <c r="Y35" i="1"/>
  <c r="C84" i="1"/>
  <c r="B84" i="1"/>
  <c r="D85" i="1"/>
  <c r="L51" i="1"/>
  <c r="G62" i="1"/>
  <c r="H63" i="1"/>
  <c r="L57" i="1"/>
  <c r="L49" i="1"/>
  <c r="L55" i="1"/>
  <c r="L48" i="1"/>
  <c r="L54" i="1"/>
  <c r="B62" i="1"/>
  <c r="L56" i="1"/>
  <c r="L52" i="1"/>
  <c r="D61" i="1"/>
  <c r="J63" i="1"/>
  <c r="L58" i="1"/>
  <c r="L50" i="1"/>
  <c r="Y38" i="1"/>
  <c r="Y27" i="1"/>
  <c r="Y28" i="1"/>
  <c r="U34" i="1"/>
  <c r="G42" i="1"/>
  <c r="U28" i="1"/>
  <c r="U35" i="1"/>
  <c r="S43" i="1"/>
  <c r="U31" i="1"/>
  <c r="U27" i="1"/>
  <c r="U37" i="1"/>
  <c r="U33" i="1"/>
  <c r="U29" i="1"/>
  <c r="S42" i="1"/>
  <c r="P43" i="1"/>
  <c r="Q29" i="1"/>
  <c r="D43" i="1"/>
  <c r="Q35" i="1"/>
  <c r="Q37" i="1"/>
  <c r="Q38" i="1"/>
  <c r="Q30" i="1"/>
  <c r="Q36" i="1"/>
  <c r="Q34" i="1"/>
  <c r="Q41" i="1"/>
  <c r="Q32" i="1"/>
  <c r="K22" i="1"/>
  <c r="Y21" i="1"/>
  <c r="L21" i="1"/>
  <c r="T23" i="1"/>
  <c r="U23" i="1" s="1"/>
  <c r="U9" i="1"/>
  <c r="U12" i="1"/>
  <c r="G22" i="1"/>
  <c r="U18" i="1"/>
  <c r="P23" i="1"/>
  <c r="Q23" i="1" s="1"/>
  <c r="D23" i="1"/>
  <c r="Q9" i="1"/>
  <c r="Q8" i="1"/>
  <c r="Y12" i="1"/>
  <c r="Y11" i="1"/>
  <c r="W23" i="1"/>
  <c r="Y16" i="1"/>
  <c r="L23" i="1"/>
  <c r="Y18" i="1"/>
  <c r="Y8" i="1"/>
  <c r="J22" i="1"/>
  <c r="Y13" i="1"/>
  <c r="S23" i="1"/>
  <c r="H21" i="1"/>
  <c r="O22" i="1"/>
  <c r="Q10" i="1"/>
  <c r="Q18" i="1"/>
  <c r="Q17" i="1"/>
  <c r="Q15" i="1"/>
  <c r="Q11" i="1"/>
  <c r="Q12" i="1"/>
  <c r="Q26" i="1"/>
  <c r="U6" i="1"/>
  <c r="P42" i="1"/>
  <c r="T43" i="1"/>
  <c r="L46" i="1"/>
  <c r="U7" i="1"/>
  <c r="D83" i="1"/>
  <c r="K84" i="1"/>
  <c r="W42" i="1"/>
  <c r="Y7" i="1"/>
  <c r="S22" i="1"/>
  <c r="X23" i="1"/>
  <c r="Q28" i="1"/>
  <c r="X43" i="1"/>
  <c r="D63" i="1"/>
  <c r="O43" i="1"/>
  <c r="O42" i="1" s="1"/>
  <c r="K63" i="1"/>
  <c r="Q7" i="1"/>
  <c r="T22" i="1" l="1"/>
  <c r="X42" i="1"/>
  <c r="L63" i="1"/>
  <c r="J62" i="1"/>
  <c r="U43" i="1"/>
  <c r="Y23" i="1"/>
  <c r="W22" i="1"/>
  <c r="Q43" i="1"/>
  <c r="P22" i="1"/>
  <c r="Q21" i="1"/>
  <c r="X22" i="1"/>
  <c r="U21" i="1"/>
  <c r="K62" i="1"/>
  <c r="L61" i="1"/>
  <c r="Y43" i="1"/>
  <c r="T42" i="1"/>
  <c r="U41" i="1"/>
  <c r="U26" i="1"/>
  <c r="Y6" i="1"/>
  <c r="Y26" i="1" s="1"/>
</calcChain>
</file>

<file path=xl/sharedStrings.xml><?xml version="1.0" encoding="utf-8"?>
<sst xmlns="http://schemas.openxmlformats.org/spreadsheetml/2006/main" count="189" uniqueCount="81">
  <si>
    <t>Report of Dollars</t>
  </si>
  <si>
    <t>Report of Volume in Gallons/Units</t>
  </si>
  <si>
    <t xml:space="preserve">    </t>
  </si>
  <si>
    <t xml:space="preserve"> </t>
  </si>
  <si>
    <t>See notes, page 2</t>
  </si>
  <si>
    <t>(thousands)</t>
  </si>
  <si>
    <t>See notes, below</t>
  </si>
  <si>
    <t>(thousands, except Trip Permits)</t>
  </si>
  <si>
    <t>Gasoline &amp; Gasohol</t>
  </si>
  <si>
    <t>Diesel</t>
  </si>
  <si>
    <t>LP-Gas</t>
  </si>
  <si>
    <t>Month</t>
  </si>
  <si>
    <t>FY22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</si>
  <si>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</si>
  <si>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</si>
  <si>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</si>
  <si>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</si>
  <si>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</si>
  <si>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</si>
  <si>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</si>
  <si>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</si>
  <si>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</si>
  <si>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</si>
  <si>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</si>
  <si>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</si>
  <si>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</si>
  <si>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Gasoline &amp; Gasohol Fiscal Year to Date</t>
  </si>
  <si>
    <t xml:space="preserve">             Diesel Fiscal Year to Date</t>
  </si>
  <si>
    <t xml:space="preserve">              LP Gas Fiscal Year to Date</t>
  </si>
  <si>
    <t xml:space="preserve">                 Diesel Fiscal Year to Date</t>
  </si>
  <si>
    <t>FY</t>
  </si>
  <si>
    <t xml:space="preserve">      % chg</t>
  </si>
  <si>
    <t xml:space="preserve">          % chg</t>
  </si>
  <si>
    <t xml:space="preserve">       % chg</t>
  </si>
  <si>
    <t xml:space="preserve">        % chg</t>
  </si>
  <si>
    <t>FYTD</t>
  </si>
  <si>
    <t>% total</t>
  </si>
  <si>
    <t>n/a</t>
  </si>
  <si>
    <t>FYTotal</t>
  </si>
  <si>
    <t>Interstate</t>
  </si>
  <si>
    <t xml:space="preserve">      Trip Permits</t>
  </si>
  <si>
    <t>(number)</t>
  </si>
  <si>
    <t>Alcohol</t>
  </si>
  <si>
    <t>Highway</t>
  </si>
  <si>
    <t>Sp C/C</t>
  </si>
  <si>
    <t>Interstate Fiscal Year to Date</t>
  </si>
  <si>
    <t>Trip Permits Fiscal Year to Date</t>
  </si>
  <si>
    <t>FY 2022 Distribution Fiscal Year to Date</t>
  </si>
  <si>
    <t xml:space="preserve">            Trip Permits Fiscal Year to Date</t>
  </si>
  <si>
    <t>Total Refunds Fiscal Year to Date</t>
  </si>
  <si>
    <t xml:space="preserve">      Alcohol</t>
  </si>
  <si>
    <t xml:space="preserve">       Highway</t>
  </si>
  <si>
    <t xml:space="preserve">      Sp C/C</t>
  </si>
  <si>
    <t xml:space="preserve">     % chg</t>
  </si>
  <si>
    <t xml:space="preserve">         % chg</t>
  </si>
  <si>
    <t>Net</t>
  </si>
  <si>
    <t>Total Collections</t>
  </si>
  <si>
    <t>Total Refunds</t>
  </si>
  <si>
    <t>Net after Refunds</t>
  </si>
  <si>
    <t>NOTES:</t>
  </si>
  <si>
    <t>All information in this report are obtained from KDOR's comparative Statement of Taxes and Fees, which reports monthly collection of receipts.</t>
  </si>
  <si>
    <t xml:space="preserve">Months are collection months. </t>
  </si>
  <si>
    <t>Gallons are unrounded collections divided by current tax rate  (Gasoline, Gasohol @ 24¢; Special, Interstate @</t>
  </si>
  <si>
    <t>26¢; LP-G @ 23¢; Trips @ $13.00) EXCEPT Refund gallons are from all fuels, with a rate at about 24¢</t>
  </si>
  <si>
    <t>Interstate gallons computed at special motor fuel tax rate.  IFTA gallons included when transferred from IFTA Clearing Fund.</t>
  </si>
  <si>
    <t>Inventory taxes apply when fuel rates change.</t>
  </si>
  <si>
    <t>Total Collections include collections from E-85.</t>
  </si>
  <si>
    <t>Totals may not equal sums from rounding.</t>
  </si>
  <si>
    <t>Total Collections Fiscal Year to Date</t>
  </si>
  <si>
    <t>Net of Refund Fiscal Year to Date</t>
  </si>
  <si>
    <t>Gasoline &amp; Gasohol Refunds</t>
  </si>
  <si>
    <t>Diesel Refunds</t>
  </si>
  <si>
    <t>LP-Gas Refunds</t>
  </si>
  <si>
    <t xml:space="preserve">MAY </t>
  </si>
  <si>
    <t>Gasoline &amp; Gasohol Refunds Fiscal Year to Date</t>
  </si>
  <si>
    <t>Diesel Refunds Fiscal Year to Date</t>
  </si>
  <si>
    <t>LP-Gas Refunds Fiscal Year to Date</t>
  </si>
  <si>
    <t>FY 2023: Actual Collections of Motor Fuel Taxes</t>
  </si>
  <si>
    <t>FY 2023: Actual Volume in Gallons/Units</t>
  </si>
  <si>
    <t>FY23</t>
  </si>
  <si>
    <t>FY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</si>
</sst>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\ ;\(#,##0.000\)"/>
    <numFmt numFmtId="165" formatCode="&quot;$&quot;#,##0"/>
    <numFmt numFmtId="166" formatCode="0.0%;\(0.0%\)"/>
    <numFmt numFmtId="167" formatCode="&quot;$&quot;#,##0.000\ ;\(&quot;$&quot;#,##0.000\)"/>
    <numFmt numFmtId="168" formatCode="0.00%;\(0.00%\)"/>
    <numFmt numFmtId="169" formatCode="&quot;$&quot;#,##0.000;\(&quot;$&quot;#,##0.000\)"/>
    <numFmt numFmtId="170" formatCode="#,##0.000;\(#,##0.000\)"/>
    <numFmt numFmtId="171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5" fontId="3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fill"/>
    </xf>
    <xf numFmtId="3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fill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2" applyNumberFormat="1" applyFont="1"/>
    <xf numFmtId="166" fontId="3" fillId="0" borderId="0" xfId="0" applyNumberFormat="1" applyFont="1"/>
    <xf numFmtId="6" fontId="3" fillId="0" borderId="0" xfId="2" applyNumberFormat="1" applyFont="1"/>
    <xf numFmtId="3" fontId="3" fillId="0" borderId="0" xfId="1" applyNumberFormat="1" applyFont="1"/>
    <xf numFmtId="165" fontId="3" fillId="0" borderId="4" xfId="2" applyNumberFormat="1" applyFont="1" applyBorder="1"/>
    <xf numFmtId="166" fontId="3" fillId="0" borderId="4" xfId="0" applyNumberFormat="1" applyFont="1" applyBorder="1"/>
    <xf numFmtId="6" fontId="3" fillId="0" borderId="4" xfId="2" applyNumberFormat="1" applyFont="1" applyBorder="1"/>
    <xf numFmtId="3" fontId="3" fillId="0" borderId="4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0" fontId="3" fillId="0" borderId="0" xfId="0" applyFont="1" applyAlignment="1">
      <alignment horizontal="center" vertical="center"/>
    </xf>
    <xf numFmtId="5" fontId="3" fillId="0" borderId="0" xfId="0" applyNumberFormat="1" applyFont="1" applyAlignment="1">
      <alignment horizontal="center"/>
    </xf>
    <xf numFmtId="167" fontId="3" fillId="0" borderId="0" xfId="0" applyNumberFormat="1" applyFont="1"/>
    <xf numFmtId="37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6" fontId="3" fillId="0" borderId="0" xfId="2" applyNumberFormat="1" applyFont="1" applyAlignment="1"/>
    <xf numFmtId="168" fontId="3" fillId="0" borderId="0" xfId="0" applyNumberFormat="1" applyFont="1"/>
    <xf numFmtId="169" fontId="3" fillId="0" borderId="0" xfId="0" applyNumberFormat="1" applyFont="1"/>
    <xf numFmtId="170" fontId="3" fillId="0" borderId="0" xfId="0" applyNumberFormat="1" applyFont="1"/>
    <xf numFmtId="168" fontId="3" fillId="0" borderId="3" xfId="0" applyNumberFormat="1" applyFont="1" applyBorder="1"/>
    <xf numFmtId="0" fontId="3" fillId="0" borderId="1" xfId="0" applyFont="1" applyBorder="1"/>
    <xf numFmtId="168" fontId="3" fillId="0" borderId="3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66" fontId="3" fillId="0" borderId="2" xfId="0" applyNumberFormat="1" applyFont="1" applyBorder="1"/>
    <xf numFmtId="5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71" fontId="3" fillId="0" borderId="0" xfId="3" applyNumberFormat="1" applyFont="1" applyAlignment="1">
      <alignment horizontal="right"/>
    </xf>
    <xf numFmtId="6" fontId="3" fillId="0" borderId="0" xfId="2" applyNumberFormat="1" applyFont="1" applyAlignment="1">
      <alignment horizontal="right"/>
    </xf>
    <xf numFmtId="43" fontId="3" fillId="0" borderId="0" xfId="1" applyFont="1"/>
    <xf numFmtId="38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center"/>
    </xf>
    <xf numFmtId="7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fill"/>
    </xf>
    <xf numFmtId="0" fontId="3" fillId="0" borderId="3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165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165" fontId="3" fillId="0" borderId="4" xfId="0" applyNumberFormat="1" applyFont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B270-31A3-46E7-AB26-EE907EA286B1}">
  <dimension ref="A1:AD8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6.85546875" customWidth="1"/>
    <col min="2" max="2" width="10.5703125" customWidth="1"/>
    <col min="3" max="3" width="12.28515625" customWidth="1"/>
    <col min="4" max="4" width="10" customWidth="1"/>
    <col min="5" max="5" width="2.85546875" customWidth="1"/>
    <col min="6" max="6" width="10.42578125" customWidth="1"/>
    <col min="7" max="7" width="10" customWidth="1"/>
    <col min="8" max="8" width="10.5703125" customWidth="1"/>
    <col min="9" max="9" width="2.85546875" customWidth="1"/>
    <col min="10" max="10" width="10.140625" customWidth="1"/>
    <col min="11" max="11" width="11.140625" customWidth="1"/>
    <col min="12" max="12" width="10.85546875" customWidth="1"/>
    <col min="13" max="13" width="1.85546875" customWidth="1"/>
    <col min="14" max="14" width="6.85546875" customWidth="1"/>
    <col min="15" max="15" width="11.7109375" customWidth="1"/>
    <col min="16" max="16" width="11.140625" customWidth="1"/>
    <col min="17" max="17" width="9.7109375" customWidth="1"/>
    <col min="18" max="18" width="2.85546875" customWidth="1"/>
    <col min="19" max="19" width="13" customWidth="1"/>
    <col min="20" max="20" width="12.140625" customWidth="1"/>
    <col min="21" max="21" width="9.7109375" customWidth="1"/>
    <col min="22" max="22" width="2.85546875" customWidth="1"/>
    <col min="23" max="23" width="10.85546875" customWidth="1"/>
    <col min="24" max="24" width="11.42578125" customWidth="1"/>
    <col min="25" max="25" width="11" customWidth="1"/>
    <col min="26" max="26" width="11.140625" customWidth="1"/>
    <col min="27" max="29" width="9.85546875" customWidth="1"/>
    <col min="30" max="30" width="9.7109375" customWidth="1"/>
  </cols>
  <sheetData>
    <row r="1" spans="1:30" x14ac:dyDescent="0.25">
      <c r="A1" s="1"/>
      <c r="B1" s="2"/>
      <c r="C1" s="3"/>
      <c r="D1" s="2"/>
      <c r="E1" s="2"/>
      <c r="F1" s="2"/>
      <c r="G1" s="4" t="s">
        <v>0</v>
      </c>
      <c r="H1" s="2"/>
      <c r="I1" s="2"/>
      <c r="J1" s="2"/>
      <c r="K1" s="5"/>
      <c r="L1" s="6"/>
      <c r="M1" s="2"/>
      <c r="N1" s="1"/>
      <c r="O1" s="2"/>
      <c r="P1" s="2"/>
      <c r="Q1" s="2"/>
      <c r="R1" s="2"/>
      <c r="S1" s="2"/>
      <c r="T1" s="4" t="s">
        <v>1</v>
      </c>
      <c r="U1" s="2"/>
      <c r="V1" s="2"/>
      <c r="W1" s="2"/>
      <c r="X1" s="2"/>
      <c r="Y1" s="6" t="str">
        <f>"2/2"</f>
        <v>2/2</v>
      </c>
      <c r="Z1" s="2"/>
      <c r="AA1" s="2"/>
      <c r="AB1" s="2"/>
      <c r="AC1" s="2"/>
      <c r="AD1" s="2"/>
    </row>
    <row r="2" spans="1:30" x14ac:dyDescent="0.25">
      <c r="A2" s="1"/>
      <c r="B2" s="2"/>
      <c r="C2" s="7"/>
      <c r="D2" s="2"/>
      <c r="E2" s="2"/>
      <c r="F2" s="2"/>
      <c r="G2" s="3" t="s">
        <v>77</v>
      </c>
      <c r="H2" s="2"/>
      <c r="I2" s="2"/>
      <c r="J2" s="5"/>
      <c r="K2" s="8"/>
      <c r="L2" s="6"/>
      <c r="M2" s="2"/>
      <c r="N2" s="1"/>
      <c r="O2" s="2"/>
      <c r="P2" s="9"/>
      <c r="Q2" s="2"/>
      <c r="R2" s="2"/>
      <c r="S2" s="2"/>
      <c r="T2" s="3" t="s">
        <v>78</v>
      </c>
      <c r="U2" s="2"/>
      <c r="V2" s="2"/>
      <c r="W2" s="2"/>
      <c r="X2" s="2"/>
      <c r="Y2" s="2"/>
      <c r="Z2" s="6"/>
      <c r="AA2" s="2"/>
      <c r="AB2" s="2"/>
      <c r="AC2" s="2"/>
      <c r="AD2" s="2"/>
    </row>
    <row r="3" spans="1:30" x14ac:dyDescent="0.25">
      <c r="A3" s="2"/>
      <c r="B3" s="2"/>
      <c r="C3" s="2"/>
      <c r="D3" s="2"/>
      <c r="E3" s="2"/>
      <c r="F3" s="5"/>
      <c r="G3" s="3" t="s">
        <v>2</v>
      </c>
      <c r="H3" s="2"/>
      <c r="I3" s="2"/>
      <c r="J3" s="5"/>
      <c r="K3" s="5"/>
      <c r="L3" s="6"/>
      <c r="M3" s="2"/>
      <c r="N3" s="2"/>
      <c r="O3" s="2"/>
      <c r="P3" s="2" t="s">
        <v>3</v>
      </c>
      <c r="Q3" s="2"/>
      <c r="R3" s="2"/>
      <c r="S3" s="2"/>
      <c r="T3" s="3" t="str">
        <f>G3</f>
        <v xml:space="preserve">    </v>
      </c>
      <c r="U3" s="2"/>
      <c r="V3" s="2"/>
      <c r="W3" s="2"/>
      <c r="X3" s="2"/>
      <c r="Y3" s="2"/>
      <c r="Z3" s="6"/>
      <c r="AA3" s="2"/>
      <c r="AB3" s="2"/>
      <c r="AC3" s="2"/>
      <c r="AD3" s="2"/>
    </row>
    <row r="4" spans="1:30" x14ac:dyDescent="0.25">
      <c r="A4" s="2" t="s">
        <v>4</v>
      </c>
      <c r="B4" s="10"/>
      <c r="C4" s="11"/>
      <c r="D4" s="2"/>
      <c r="E4" s="2"/>
      <c r="F4" s="5"/>
      <c r="G4" s="4" t="s">
        <v>5</v>
      </c>
      <c r="H4" s="7"/>
      <c r="I4" s="2"/>
      <c r="J4" s="5"/>
      <c r="K4" s="2"/>
      <c r="L4" s="2"/>
      <c r="M4" s="2"/>
      <c r="N4" s="2" t="s">
        <v>6</v>
      </c>
      <c r="O4" s="2"/>
      <c r="P4" s="9"/>
      <c r="Q4" s="9"/>
      <c r="R4" s="9"/>
      <c r="S4" s="9"/>
      <c r="T4" s="4" t="s">
        <v>7</v>
      </c>
      <c r="U4" s="9"/>
      <c r="V4" s="9"/>
      <c r="W4" s="9"/>
      <c r="X4" s="9"/>
      <c r="Y4" s="2"/>
      <c r="Z4" s="2"/>
      <c r="AA4" s="2"/>
      <c r="AB4" s="2"/>
      <c r="AC4" s="2"/>
      <c r="AD4" s="2"/>
    </row>
    <row r="5" spans="1:30" x14ac:dyDescent="0.25">
      <c r="A5" s="2"/>
      <c r="B5" s="12"/>
      <c r="C5" s="13" t="s">
        <v>8</v>
      </c>
      <c r="D5" s="14"/>
      <c r="E5" s="3"/>
      <c r="F5" s="15"/>
      <c r="G5" s="13" t="s">
        <v>9</v>
      </c>
      <c r="H5" s="14"/>
      <c r="I5" s="2"/>
      <c r="J5" s="15"/>
      <c r="K5" s="16" t="s">
        <v>10</v>
      </c>
      <c r="L5" s="14"/>
      <c r="M5" s="2"/>
      <c r="N5" s="2"/>
      <c r="O5" s="12"/>
      <c r="P5" s="13" t="str">
        <f>C5</f>
        <v>Gasoline &amp; Gasohol</v>
      </c>
      <c r="Q5" s="14"/>
      <c r="R5" s="3"/>
      <c r="S5" s="15"/>
      <c r="T5" s="13" t="str">
        <f>G5</f>
        <v>Diesel</v>
      </c>
      <c r="U5" s="14"/>
      <c r="V5" s="2"/>
      <c r="W5" s="15"/>
      <c r="X5" s="13" t="str">
        <f>K5</f>
        <v>LP-Gas</v>
      </c>
      <c r="Y5" s="14"/>
      <c r="Z5" s="2"/>
      <c r="AA5" s="2"/>
      <c r="AB5" s="2"/>
      <c r="AC5" s="2"/>
      <c r="AD5" s="2"/>
    </row>
    <row r="6" spans="1:30" x14ac:dyDescent="0.25">
      <c r="A6" s="17" t="s">
        <v>11</v>
      </c>
      <c r="B6" s="18" t="s">
        <v>12</v>
      </c>
      <c r="C6" s="19" t="s">
        <v>79</v>
      </c>
      <c r="D6" s="20" t="s">
        <v>13</v>
      </c>
      <c r="E6" s="3"/>
      <c r="F6" s="21" t="str">
        <f>B6</f>
        <v>FY22</v>
      </c>
      <c r="G6" s="17" t="str">
        <f>C6</f>
        <v>FY23</v>
      </c>
      <c r="H6" s="20" t="str">
        <f>D6</f>
        <v>% chg</v>
      </c>
      <c r="I6" s="2"/>
      <c r="J6" s="21" t="str">
        <f>F6</f>
        <v>FY22</v>
      </c>
      <c r="K6" s="17" t="str">
        <f>G6</f>
        <v>FY23</v>
      </c>
      <c r="L6" s="20" t="str">
        <f>D6</f>
        <v>% chg</v>
      </c>
      <c r="M6" s="2"/>
      <c r="N6" s="17" t="s">
        <v>11</v>
      </c>
      <c r="O6" s="21" t="str">
        <f>B6</f>
        <v>FY22</v>
      </c>
      <c r="P6" s="17" t="str">
        <f>C6</f>
        <v>FY23</v>
      </c>
      <c r="Q6" s="20" t="str">
        <f>L6</f>
        <v>% chg</v>
      </c>
      <c r="R6" s="3"/>
      <c r="S6" s="21" t="str">
        <f>B6</f>
        <v>FY22</v>
      </c>
      <c r="T6" s="17" t="str">
        <f>C6</f>
        <v>FY23</v>
      </c>
      <c r="U6" s="20" t="str">
        <f>Q6</f>
        <v>% chg</v>
      </c>
      <c r="V6" s="3"/>
      <c r="W6" s="21" t="str">
        <f>B6</f>
        <v>FY22</v>
      </c>
      <c r="X6" s="17" t="str">
        <f>C6</f>
        <v>FY23</v>
      </c>
      <c r="Y6" s="20" t="str">
        <f>U6</f>
        <v>% chg</v>
      </c>
      <c r="Z6" s="2"/>
      <c r="AA6" s="2"/>
      <c r="AB6" s="2"/>
      <c r="AC6" s="2"/>
      <c r="AD6" s="2"/>
    </row>
    <row r="7" spans="1:30" x14ac:dyDescent="0.25">
      <c r="A7" s="22" t="s">
        <v>14</v>
      </c>
      <c r="B7" s="23">
        <v>29573.878000000001</v>
      </c>
      <c r="C7" s="23">
        <v>27612</v>
      </c>
      <c r="D7" s="24">
        <f>(C7-B7)/B7</f>
        <v>-6.6338205628629451E-2</v>
      </c>
      <c r="E7" s="24"/>
      <c r="F7" s="25">
        <v>12101.700999999999</v>
      </c>
      <c r="G7" s="25">
        <v>10628.5</v>
      </c>
      <c r="H7" s="24">
        <f>(G7-F7)/F7</f>
        <v>-0.12173503543014319</v>
      </c>
      <c r="I7" s="2"/>
      <c r="J7" s="25">
        <v>143.11099999999999</v>
      </c>
      <c r="K7" s="25">
        <v>160.56899999999999</v>
      </c>
      <c r="L7" s="24">
        <f t="shared" ref="L7:L18" si="0">(K7-J7)/J7</f>
        <v>0.12198922514691393</v>
      </c>
      <c r="M7" s="2"/>
      <c r="N7" s="22" t="s">
        <v>14</v>
      </c>
      <c r="O7" s="9">
        <f>B7/0.24</f>
        <v>123224.49166666667</v>
      </c>
      <c r="P7" s="9">
        <f>C7/0.24</f>
        <v>115050</v>
      </c>
      <c r="Q7" s="24">
        <f t="shared" ref="Q7:Q18" si="1">(P7-O7)/O7</f>
        <v>-6.6338205628629437E-2</v>
      </c>
      <c r="R7" s="24"/>
      <c r="S7" s="9">
        <f t="shared" ref="S7:T18" si="2">F7/0.26</f>
        <v>46545.003846153842</v>
      </c>
      <c r="T7" s="9">
        <f t="shared" si="2"/>
        <v>40878.846153846156</v>
      </c>
      <c r="U7" s="24">
        <f t="shared" ref="U7:U18" si="3">(T7-S7)/S7</f>
        <v>-0.12173503543014313</v>
      </c>
      <c r="V7" s="24"/>
      <c r="W7" s="9">
        <f>J7/0.23</f>
        <v>622.22173913043468</v>
      </c>
      <c r="X7" s="9">
        <f>K7/0.23</f>
        <v>698.1260869565217</v>
      </c>
      <c r="Y7" s="24">
        <f t="shared" ref="Y7:Y18" si="4">(X7-W7)/W7</f>
        <v>0.12198922514691406</v>
      </c>
      <c r="Z7" s="2"/>
      <c r="AA7" s="2"/>
      <c r="AB7" s="2"/>
      <c r="AC7" s="2"/>
      <c r="AD7" s="2"/>
    </row>
    <row r="8" spans="1:30" x14ac:dyDescent="0.25">
      <c r="A8" s="22" t="s">
        <v>15</v>
      </c>
      <c r="B8" s="23">
        <v>29256.219000000001</v>
      </c>
      <c r="C8" s="23">
        <v>29519.569</v>
      </c>
      <c r="D8" s="24">
        <f t="shared" ref="D8:D18" si="5">(C8-B8)/B8</f>
        <v>9.0015049449827592E-3</v>
      </c>
      <c r="E8" s="24"/>
      <c r="F8" s="25">
        <v>10274.921</v>
      </c>
      <c r="G8" s="25">
        <v>10808.753000000001</v>
      </c>
      <c r="H8" s="24">
        <f t="shared" ref="H8:H18" si="6">(G8-F8)/F8</f>
        <v>5.1954852012974145E-2</v>
      </c>
      <c r="I8" s="2"/>
      <c r="J8" s="25">
        <v>148.036</v>
      </c>
      <c r="K8" s="25">
        <v>175.51</v>
      </c>
      <c r="L8" s="24">
        <f t="shared" si="0"/>
        <v>0.18558999162365905</v>
      </c>
      <c r="M8" s="2"/>
      <c r="N8" s="22" t="s">
        <v>15</v>
      </c>
      <c r="O8" s="9">
        <f t="shared" ref="O8:P18" si="7">B8/0.24</f>
        <v>121900.91250000001</v>
      </c>
      <c r="P8" s="9">
        <f t="shared" si="7"/>
        <v>122998.20416666666</v>
      </c>
      <c r="Q8" s="24">
        <f t="shared" si="1"/>
        <v>9.0015049449827279E-3</v>
      </c>
      <c r="R8" s="24"/>
      <c r="S8" s="9">
        <f t="shared" si="2"/>
        <v>39518.926923076921</v>
      </c>
      <c r="T8" s="9">
        <f t="shared" si="2"/>
        <v>41572.126923076925</v>
      </c>
      <c r="U8" s="24">
        <f t="shared" si="3"/>
        <v>5.1954852012974229E-2</v>
      </c>
      <c r="V8" s="24"/>
      <c r="W8" s="9">
        <f t="shared" ref="W8:X18" si="8">J8/0.23</f>
        <v>643.63478260869567</v>
      </c>
      <c r="X8" s="9">
        <f>K8/0.23</f>
        <v>763.08695652173901</v>
      </c>
      <c r="Y8" s="24">
        <f t="shared" si="4"/>
        <v>0.18558999162365888</v>
      </c>
      <c r="Z8" s="2"/>
      <c r="AA8" s="2"/>
      <c r="AB8" s="2"/>
      <c r="AC8" s="2"/>
      <c r="AD8" s="2"/>
    </row>
    <row r="9" spans="1:30" x14ac:dyDescent="0.25">
      <c r="A9" s="22" t="s">
        <v>16</v>
      </c>
      <c r="B9" s="23">
        <v>29551.449000000001</v>
      </c>
      <c r="C9" s="23">
        <v>28759.698</v>
      </c>
      <c r="D9" s="24">
        <f t="shared" si="5"/>
        <v>-2.679229028667935E-2</v>
      </c>
      <c r="E9" s="24"/>
      <c r="F9" s="25">
        <v>11145.726000000001</v>
      </c>
      <c r="G9" s="25">
        <v>10640.831</v>
      </c>
      <c r="H9" s="24">
        <f t="shared" si="6"/>
        <v>-4.529942688345294E-2</v>
      </c>
      <c r="I9" s="2"/>
      <c r="J9" s="25">
        <v>256.16300000000001</v>
      </c>
      <c r="K9" s="25">
        <v>160.00800000000001</v>
      </c>
      <c r="L9" s="24">
        <f t="shared" si="0"/>
        <v>-0.375366465883051</v>
      </c>
      <c r="M9" s="2"/>
      <c r="N9" s="22" t="s">
        <v>16</v>
      </c>
      <c r="O9" s="9">
        <f t="shared" si="7"/>
        <v>123131.03750000001</v>
      </c>
      <c r="P9" s="9">
        <f t="shared" si="7"/>
        <v>119832.07500000001</v>
      </c>
      <c r="Q9" s="24">
        <f t="shared" si="1"/>
        <v>-2.6792290286679295E-2</v>
      </c>
      <c r="R9" s="24"/>
      <c r="S9" s="9">
        <f t="shared" si="2"/>
        <v>42868.176923076921</v>
      </c>
      <c r="T9" s="9">
        <f t="shared" si="2"/>
        <v>40926.273076923077</v>
      </c>
      <c r="U9" s="24">
        <f t="shared" si="3"/>
        <v>-4.5299426883452856E-2</v>
      </c>
      <c r="V9" s="24"/>
      <c r="W9" s="9">
        <f t="shared" si="8"/>
        <v>1113.7521739130434</v>
      </c>
      <c r="X9" s="9">
        <f>K9/0.23</f>
        <v>695.68695652173915</v>
      </c>
      <c r="Y9" s="24">
        <f t="shared" si="4"/>
        <v>-0.37536646588305095</v>
      </c>
      <c r="Z9" s="2"/>
      <c r="AA9" s="2"/>
      <c r="AB9" s="2"/>
      <c r="AC9" s="2"/>
      <c r="AD9" s="2"/>
    </row>
    <row r="10" spans="1:30" x14ac:dyDescent="0.25">
      <c r="A10" s="22" t="s">
        <v>17</v>
      </c>
      <c r="B10" s="23">
        <v>27501.206999999999</v>
      </c>
      <c r="C10" s="23">
        <v>26607.132000000001</v>
      </c>
      <c r="D10" s="24">
        <f t="shared" si="5"/>
        <v>-3.2510391271190285E-2</v>
      </c>
      <c r="E10" s="24"/>
      <c r="F10" s="25">
        <v>10784.276</v>
      </c>
      <c r="G10" s="25">
        <v>9887.1990000000005</v>
      </c>
      <c r="H10" s="24">
        <f t="shared" si="6"/>
        <v>-8.3183794628401517E-2</v>
      </c>
      <c r="I10" s="2"/>
      <c r="J10" s="25">
        <v>143.76599999999999</v>
      </c>
      <c r="K10" s="25">
        <v>179.023</v>
      </c>
      <c r="L10" s="24">
        <f t="shared" si="0"/>
        <v>0.24523879081284872</v>
      </c>
      <c r="M10" s="2"/>
      <c r="N10" s="22" t="s">
        <v>17</v>
      </c>
      <c r="O10" s="9">
        <f t="shared" si="7"/>
        <v>114588.3625</v>
      </c>
      <c r="P10" s="9">
        <f t="shared" si="7"/>
        <v>110863.05</v>
      </c>
      <c r="Q10" s="24">
        <f t="shared" si="1"/>
        <v>-3.2510391271190389E-2</v>
      </c>
      <c r="R10" s="24"/>
      <c r="S10" s="9">
        <f t="shared" si="2"/>
        <v>41477.984615384616</v>
      </c>
      <c r="T10" s="9">
        <f t="shared" si="2"/>
        <v>38027.688461538462</v>
      </c>
      <c r="U10" s="24">
        <f t="shared" si="3"/>
        <v>-8.3183794628401558E-2</v>
      </c>
      <c r="V10" s="24"/>
      <c r="W10" s="9">
        <f t="shared" si="8"/>
        <v>625.06956521739119</v>
      </c>
      <c r="X10" s="9">
        <f t="shared" si="8"/>
        <v>778.36086956521729</v>
      </c>
      <c r="Y10" s="24">
        <f t="shared" si="4"/>
        <v>0.24523879081284872</v>
      </c>
      <c r="Z10" s="2"/>
      <c r="AA10" s="2"/>
      <c r="AB10" s="2"/>
      <c r="AC10" s="2"/>
      <c r="AD10" s="2"/>
    </row>
    <row r="11" spans="1:30" x14ac:dyDescent="0.25">
      <c r="A11" s="22" t="s">
        <v>18</v>
      </c>
      <c r="B11" s="23">
        <v>26035.044999999998</v>
      </c>
      <c r="C11" s="23">
        <v>27484.441999999999</v>
      </c>
      <c r="D11" s="24">
        <f t="shared" si="5"/>
        <v>5.5671000376607799E-2</v>
      </c>
      <c r="E11" s="24"/>
      <c r="F11" s="25">
        <v>9908.7990000000009</v>
      </c>
      <c r="G11" s="25">
        <v>11249.082</v>
      </c>
      <c r="H11" s="24">
        <f t="shared" si="6"/>
        <v>0.1352619020730968</v>
      </c>
      <c r="I11" s="2"/>
      <c r="J11" s="25">
        <v>37.308999999999997</v>
      </c>
      <c r="K11" s="25">
        <v>180.71899999999999</v>
      </c>
      <c r="L11" s="24">
        <f t="shared" si="0"/>
        <v>3.843844648744271</v>
      </c>
      <c r="M11" s="2"/>
      <c r="N11" s="22" t="s">
        <v>18</v>
      </c>
      <c r="O11" s="9">
        <f>B11/0.24</f>
        <v>108479.35416666666</v>
      </c>
      <c r="P11" s="9">
        <f>C11/0.24</f>
        <v>114518.50833333333</v>
      </c>
      <c r="Q11" s="24">
        <f t="shared" si="1"/>
        <v>5.567100037660784E-2</v>
      </c>
      <c r="R11" s="24"/>
      <c r="S11" s="9">
        <f t="shared" si="2"/>
        <v>38110.765384615384</v>
      </c>
      <c r="T11" s="9">
        <f t="shared" si="2"/>
        <v>43265.7</v>
      </c>
      <c r="U11" s="24">
        <f t="shared" si="3"/>
        <v>0.13526190207309677</v>
      </c>
      <c r="V11" s="24"/>
      <c r="W11" s="9">
        <f>J11/0.23</f>
        <v>162.21304347826086</v>
      </c>
      <c r="X11" s="9">
        <f t="shared" si="8"/>
        <v>785.73478260869558</v>
      </c>
      <c r="Y11" s="24">
        <f t="shared" si="4"/>
        <v>3.843844648744271</v>
      </c>
      <c r="Z11" s="2"/>
      <c r="AA11" s="2"/>
      <c r="AB11" s="2"/>
      <c r="AC11" s="2"/>
      <c r="AD11" s="2"/>
    </row>
    <row r="12" spans="1:30" x14ac:dyDescent="0.25">
      <c r="A12" s="22" t="s">
        <v>19</v>
      </c>
      <c r="B12" s="23">
        <v>29229.749</v>
      </c>
      <c r="C12" s="23">
        <v>27918.241000000002</v>
      </c>
      <c r="D12" s="24">
        <f t="shared" si="5"/>
        <v>-4.4868944991624735E-2</v>
      </c>
      <c r="E12" s="24"/>
      <c r="F12" s="25">
        <v>12073.157999999999</v>
      </c>
      <c r="G12" s="25">
        <v>12451.852000000001</v>
      </c>
      <c r="H12" s="24">
        <f t="shared" si="6"/>
        <v>3.136660681488649E-2</v>
      </c>
      <c r="I12" s="2"/>
      <c r="J12" s="25">
        <v>575.39300000000003</v>
      </c>
      <c r="K12" s="25">
        <v>633.96600000000001</v>
      </c>
      <c r="L12" s="24">
        <f t="shared" si="0"/>
        <v>0.10179651125404719</v>
      </c>
      <c r="M12" s="2"/>
      <c r="N12" s="22" t="s">
        <v>19</v>
      </c>
      <c r="O12" s="9">
        <f t="shared" si="7"/>
        <v>121790.62083333333</v>
      </c>
      <c r="P12" s="9">
        <f t="shared" si="7"/>
        <v>116326.00416666668</v>
      </c>
      <c r="Q12" s="24">
        <f t="shared" si="1"/>
        <v>-4.4868944991624693E-2</v>
      </c>
      <c r="R12" s="24"/>
      <c r="S12" s="9">
        <f t="shared" si="2"/>
        <v>46435.223076923074</v>
      </c>
      <c r="T12" s="9">
        <f t="shared" si="2"/>
        <v>47891.738461538465</v>
      </c>
      <c r="U12" s="24">
        <f t="shared" si="3"/>
        <v>3.1366606814886532E-2</v>
      </c>
      <c r="V12" s="24"/>
      <c r="W12" s="9">
        <f t="shared" si="8"/>
        <v>2501.7086956521739</v>
      </c>
      <c r="X12" s="9">
        <f t="shared" si="8"/>
        <v>2756.3739130434783</v>
      </c>
      <c r="Y12" s="24">
        <f t="shared" si="4"/>
        <v>0.10179651125404725</v>
      </c>
      <c r="Z12" s="26"/>
      <c r="AA12" s="2"/>
      <c r="AB12" s="2"/>
      <c r="AC12" s="2"/>
      <c r="AD12" s="2"/>
    </row>
    <row r="13" spans="1:30" x14ac:dyDescent="0.25">
      <c r="A13" s="22" t="s">
        <v>20</v>
      </c>
      <c r="B13" s="23">
        <v>28034.371999999999</v>
      </c>
      <c r="C13" s="23">
        <v>27210.784</v>
      </c>
      <c r="D13" s="24">
        <f t="shared" si="5"/>
        <v>-2.9377793802550661E-2</v>
      </c>
      <c r="E13" s="24"/>
      <c r="F13" s="25">
        <v>10301.239</v>
      </c>
      <c r="G13" s="25">
        <v>10702.620999999999</v>
      </c>
      <c r="H13" s="24">
        <f t="shared" si="6"/>
        <v>3.8964439132030584E-2</v>
      </c>
      <c r="I13" s="2"/>
      <c r="J13" s="25">
        <v>347.399</v>
      </c>
      <c r="K13" s="25">
        <v>231.85499999999999</v>
      </c>
      <c r="L13" s="24">
        <f t="shared" si="0"/>
        <v>-0.33259738801781241</v>
      </c>
      <c r="M13" s="2"/>
      <c r="N13" s="22" t="s">
        <v>20</v>
      </c>
      <c r="O13" s="9">
        <f t="shared" si="7"/>
        <v>116809.88333333333</v>
      </c>
      <c r="P13" s="9">
        <f t="shared" si="7"/>
        <v>113378.26666666666</v>
      </c>
      <c r="Q13" s="24">
        <f t="shared" si="1"/>
        <v>-2.9377793802550685E-2</v>
      </c>
      <c r="R13" s="24"/>
      <c r="S13" s="9">
        <f t="shared" si="2"/>
        <v>39620.149999999994</v>
      </c>
      <c r="T13" s="9">
        <f t="shared" si="2"/>
        <v>41163.926923076921</v>
      </c>
      <c r="U13" s="24">
        <f t="shared" si="3"/>
        <v>3.8964439132030709E-2</v>
      </c>
      <c r="V13" s="24"/>
      <c r="W13" s="9">
        <f t="shared" si="8"/>
        <v>1510.4304347826087</v>
      </c>
      <c r="X13" s="9">
        <f t="shared" si="8"/>
        <v>1008.0652173913043</v>
      </c>
      <c r="Y13" s="24">
        <f t="shared" si="4"/>
        <v>-0.33259738801781241</v>
      </c>
      <c r="Z13" s="26"/>
      <c r="AA13" s="2"/>
      <c r="AB13" s="2"/>
      <c r="AC13" s="2"/>
      <c r="AD13" s="2"/>
    </row>
    <row r="14" spans="1:30" x14ac:dyDescent="0.25">
      <c r="A14" s="22" t="s">
        <v>21</v>
      </c>
      <c r="B14" s="23">
        <v>23957.457999999999</v>
      </c>
      <c r="C14" s="23">
        <v>25737</v>
      </c>
      <c r="D14" s="24">
        <f t="shared" si="5"/>
        <v>7.427924949299719E-2</v>
      </c>
      <c r="E14" s="24"/>
      <c r="F14" s="25">
        <v>9116.4930000000004</v>
      </c>
      <c r="G14" s="25">
        <v>10158.777</v>
      </c>
      <c r="H14" s="24">
        <f t="shared" si="6"/>
        <v>0.11432949051789977</v>
      </c>
      <c r="I14" s="2"/>
      <c r="J14" s="25">
        <v>34.869999999999997</v>
      </c>
      <c r="K14" s="25">
        <v>215.12700000000001</v>
      </c>
      <c r="L14" s="24">
        <f t="shared" si="0"/>
        <v>5.1694006309148266</v>
      </c>
      <c r="M14" s="2"/>
      <c r="N14" s="22" t="s">
        <v>21</v>
      </c>
      <c r="O14" s="9">
        <f t="shared" si="7"/>
        <v>99822.741666666669</v>
      </c>
      <c r="P14" s="9">
        <f t="shared" si="7"/>
        <v>107237.5</v>
      </c>
      <c r="Q14" s="24">
        <f t="shared" si="1"/>
        <v>7.4279249492997107E-2</v>
      </c>
      <c r="R14" s="24"/>
      <c r="S14" s="9">
        <f t="shared" si="2"/>
        <v>35063.434615384613</v>
      </c>
      <c r="T14" s="9">
        <f t="shared" si="2"/>
        <v>39072.219230769231</v>
      </c>
      <c r="U14" s="24">
        <f t="shared" si="3"/>
        <v>0.11432949051789991</v>
      </c>
      <c r="V14" s="24"/>
      <c r="W14" s="9">
        <f t="shared" si="8"/>
        <v>151.60869565217391</v>
      </c>
      <c r="X14" s="9">
        <f t="shared" si="8"/>
        <v>935.3347826086956</v>
      </c>
      <c r="Y14" s="24">
        <f t="shared" si="4"/>
        <v>5.1694006309148266</v>
      </c>
      <c r="Z14" s="26"/>
      <c r="AA14" s="2"/>
      <c r="AB14" s="2"/>
      <c r="AC14" s="2"/>
      <c r="AD14" s="2"/>
    </row>
    <row r="15" spans="1:30" x14ac:dyDescent="0.25">
      <c r="A15" s="22" t="s">
        <v>22</v>
      </c>
      <c r="B15" s="23">
        <v>24115.704000000002</v>
      </c>
      <c r="C15" s="23">
        <v>25528</v>
      </c>
      <c r="D15" s="24">
        <f t="shared" si="5"/>
        <v>5.8563332839049541E-2</v>
      </c>
      <c r="E15" s="24"/>
      <c r="F15" s="25">
        <v>10454.674999999999</v>
      </c>
      <c r="G15" s="25">
        <v>10190.447</v>
      </c>
      <c r="H15" s="24">
        <f t="shared" si="6"/>
        <v>-2.5273669434965618E-2</v>
      </c>
      <c r="I15" s="2"/>
      <c r="J15" s="25">
        <v>355.24200000000002</v>
      </c>
      <c r="K15" s="25">
        <v>187.91399999999999</v>
      </c>
      <c r="L15" s="24">
        <f t="shared" si="0"/>
        <v>-0.4710253855118483</v>
      </c>
      <c r="M15" s="2"/>
      <c r="N15" s="22" t="s">
        <v>22</v>
      </c>
      <c r="O15" s="9">
        <f t="shared" si="7"/>
        <v>100482.1</v>
      </c>
      <c r="P15" s="9">
        <f t="shared" si="7"/>
        <v>106366.66666666667</v>
      </c>
      <c r="Q15" s="24">
        <f t="shared" si="1"/>
        <v>5.8563332839049596E-2</v>
      </c>
      <c r="R15" s="24"/>
      <c r="S15" s="9">
        <f t="shared" si="2"/>
        <v>40210.288461538461</v>
      </c>
      <c r="T15" s="9">
        <f t="shared" si="2"/>
        <v>39194.026923076919</v>
      </c>
      <c r="U15" s="24">
        <f t="shared" si="3"/>
        <v>-2.5273669434965784E-2</v>
      </c>
      <c r="V15" s="24"/>
      <c r="W15" s="9">
        <f t="shared" si="8"/>
        <v>1544.5304347826086</v>
      </c>
      <c r="X15" s="9">
        <f t="shared" si="8"/>
        <v>817.01739130434771</v>
      </c>
      <c r="Y15" s="24">
        <f t="shared" si="4"/>
        <v>-0.4710253855118483</v>
      </c>
      <c r="Z15" s="2"/>
      <c r="AA15" s="2"/>
      <c r="AB15" s="2"/>
      <c r="AC15" s="2"/>
      <c r="AD15" s="2"/>
    </row>
    <row r="16" spans="1:30" x14ac:dyDescent="0.25">
      <c r="A16" s="22" t="s">
        <v>23</v>
      </c>
      <c r="B16" s="23">
        <v>27029.147000000001</v>
      </c>
      <c r="C16" s="23">
        <v>26471</v>
      </c>
      <c r="D16" s="24">
        <f t="shared" si="5"/>
        <v>-2.0649819248827972E-2</v>
      </c>
      <c r="E16" s="24"/>
      <c r="F16" s="25">
        <v>9722.6769999999997</v>
      </c>
      <c r="G16" s="25">
        <v>10032.914000000001</v>
      </c>
      <c r="H16" s="24">
        <f t="shared" si="6"/>
        <v>3.1908598835485434E-2</v>
      </c>
      <c r="I16" s="2"/>
      <c r="J16" s="25">
        <v>8.2629999999999999</v>
      </c>
      <c r="K16" s="25">
        <v>178.10900000000001</v>
      </c>
      <c r="L16" s="24">
        <f t="shared" si="0"/>
        <v>20.555004235749728</v>
      </c>
      <c r="M16" s="2"/>
      <c r="N16" s="22" t="s">
        <v>23</v>
      </c>
      <c r="O16" s="9">
        <f t="shared" si="7"/>
        <v>112621.44583333335</v>
      </c>
      <c r="P16" s="9">
        <f t="shared" si="7"/>
        <v>110295.83333333334</v>
      </c>
      <c r="Q16" s="24">
        <f t="shared" si="1"/>
        <v>-2.0649819248827965E-2</v>
      </c>
      <c r="R16" s="24"/>
      <c r="S16" s="9">
        <f t="shared" si="2"/>
        <v>37394.911538461536</v>
      </c>
      <c r="T16" s="9">
        <f t="shared" si="2"/>
        <v>38588.130769230767</v>
      </c>
      <c r="U16" s="24">
        <f t="shared" si="3"/>
        <v>3.1908598835485344E-2</v>
      </c>
      <c r="V16" s="24"/>
      <c r="W16" s="9">
        <f t="shared" si="8"/>
        <v>35.926086956521736</v>
      </c>
      <c r="X16" s="9">
        <f t="shared" si="8"/>
        <v>774.38695652173908</v>
      </c>
      <c r="Y16" s="24">
        <f t="shared" si="4"/>
        <v>20.555004235749728</v>
      </c>
      <c r="Z16" s="2"/>
      <c r="AA16" s="2"/>
      <c r="AB16" s="2"/>
      <c r="AC16" s="2"/>
      <c r="AD16" s="2"/>
    </row>
    <row r="17" spans="1:30" x14ac:dyDescent="0.25">
      <c r="A17" s="22" t="s">
        <v>24</v>
      </c>
      <c r="B17" s="23">
        <v>27600.627</v>
      </c>
      <c r="C17" s="23">
        <v>28309.769</v>
      </c>
      <c r="D17" s="24">
        <f>(C17-B17)/B17</f>
        <v>2.5692967047451488E-2</v>
      </c>
      <c r="E17" s="24"/>
      <c r="F17" s="25">
        <v>10348.356</v>
      </c>
      <c r="G17" s="25">
        <v>10500.599</v>
      </c>
      <c r="H17" s="24">
        <f t="shared" si="6"/>
        <v>1.4711805430737055E-2</v>
      </c>
      <c r="I17" s="2"/>
      <c r="J17" s="25">
        <v>174.941</v>
      </c>
      <c r="K17" s="25">
        <v>208.27</v>
      </c>
      <c r="L17" s="24">
        <f t="shared" si="0"/>
        <v>0.1905156595652249</v>
      </c>
      <c r="M17" s="2"/>
      <c r="N17" s="22" t="s">
        <v>24</v>
      </c>
      <c r="O17" s="9">
        <f t="shared" si="7"/>
        <v>115002.6125</v>
      </c>
      <c r="P17" s="9">
        <f t="shared" si="7"/>
        <v>117957.37083333333</v>
      </c>
      <c r="Q17" s="24">
        <f t="shared" si="1"/>
        <v>2.5692967047451477E-2</v>
      </c>
      <c r="R17" s="24"/>
      <c r="S17" s="9">
        <f t="shared" si="2"/>
        <v>39801.369230769225</v>
      </c>
      <c r="T17" s="9">
        <f>G17/0.26</f>
        <v>40386.919230769228</v>
      </c>
      <c r="U17" s="24">
        <f t="shared" si="3"/>
        <v>1.4711805430737093E-2</v>
      </c>
      <c r="V17" s="24"/>
      <c r="W17" s="9">
        <f t="shared" si="8"/>
        <v>760.61304347826081</v>
      </c>
      <c r="X17" s="9">
        <f>K17/0.23</f>
        <v>905.52173913043475</v>
      </c>
      <c r="Y17" s="24">
        <f t="shared" si="4"/>
        <v>0.1905156595652249</v>
      </c>
      <c r="Z17" s="2"/>
      <c r="AA17" s="2"/>
      <c r="AB17" s="2"/>
      <c r="AC17" s="2"/>
      <c r="AD17" s="2"/>
    </row>
    <row r="18" spans="1:30" x14ac:dyDescent="0.25">
      <c r="A18" s="22" t="s">
        <v>25</v>
      </c>
      <c r="B18" s="27">
        <v>30018</v>
      </c>
      <c r="C18" s="23">
        <v>0</v>
      </c>
      <c r="D18" s="28">
        <f t="shared" si="5"/>
        <v>-1</v>
      </c>
      <c r="E18" s="2"/>
      <c r="F18" s="29">
        <v>10711</v>
      </c>
      <c r="G18" s="25">
        <v>0</v>
      </c>
      <c r="H18" s="28">
        <f t="shared" si="6"/>
        <v>-1</v>
      </c>
      <c r="I18" s="2"/>
      <c r="J18" s="29">
        <v>172</v>
      </c>
      <c r="K18" s="25">
        <v>0</v>
      </c>
      <c r="L18" s="28">
        <f t="shared" si="0"/>
        <v>-1</v>
      </c>
      <c r="M18" s="2"/>
      <c r="N18" s="22" t="s">
        <v>25</v>
      </c>
      <c r="O18" s="9">
        <f t="shared" si="7"/>
        <v>125075</v>
      </c>
      <c r="P18" s="9">
        <f t="shared" si="7"/>
        <v>0</v>
      </c>
      <c r="Q18" s="28">
        <f t="shared" si="1"/>
        <v>-1</v>
      </c>
      <c r="R18" s="24"/>
      <c r="S18" s="30">
        <f t="shared" si="2"/>
        <v>41196.153846153844</v>
      </c>
      <c r="T18" s="30">
        <f t="shared" si="2"/>
        <v>0</v>
      </c>
      <c r="U18" s="28">
        <f t="shared" si="3"/>
        <v>-1</v>
      </c>
      <c r="V18" s="24"/>
      <c r="W18" s="30">
        <f t="shared" si="8"/>
        <v>747.82608695652175</v>
      </c>
      <c r="X18" s="30">
        <f t="shared" si="8"/>
        <v>0</v>
      </c>
      <c r="Y18" s="28">
        <f t="shared" si="4"/>
        <v>-1</v>
      </c>
      <c r="Z18" s="2"/>
      <c r="AA18" s="2"/>
      <c r="AB18" s="2"/>
      <c r="AC18" s="2"/>
      <c r="AD18" s="2"/>
    </row>
    <row r="19" spans="1:30" x14ac:dyDescent="0.25">
      <c r="A19" s="31"/>
      <c r="B19" s="7" t="s">
        <v>26</v>
      </c>
      <c r="C19" s="7"/>
      <c r="D19" s="24"/>
      <c r="E19" s="2"/>
      <c r="F19" s="7" t="s">
        <v>27</v>
      </c>
      <c r="G19" s="7"/>
      <c r="H19" s="24"/>
      <c r="I19" s="2"/>
      <c r="J19" s="7" t="s">
        <v>28</v>
      </c>
      <c r="K19" s="7"/>
      <c r="L19" s="24"/>
      <c r="M19" s="2"/>
      <c r="N19" s="31"/>
      <c r="O19" s="32" t="s">
        <v>26</v>
      </c>
      <c r="P19" s="32"/>
      <c r="Q19" s="24"/>
      <c r="R19" s="24"/>
      <c r="S19" s="9" t="s">
        <v>29</v>
      </c>
      <c r="T19" s="9"/>
      <c r="U19" s="24"/>
      <c r="V19" s="24"/>
      <c r="W19" s="9" t="s">
        <v>28</v>
      </c>
      <c r="X19" s="9"/>
      <c r="Y19" s="24"/>
      <c r="Z19" s="2"/>
      <c r="AA19" s="2"/>
      <c r="AB19" s="2"/>
      <c r="AC19" s="2"/>
      <c r="AD19" s="2"/>
    </row>
    <row r="20" spans="1:30" x14ac:dyDescent="0.25">
      <c r="A20" s="22" t="s">
        <v>30</v>
      </c>
      <c r="B20" s="33" t="s">
        <v>80</v>
      </c>
      <c r="C20" s="33" t="s">
        <v>79</v>
      </c>
      <c r="D20" s="24" t="s">
        <v>31</v>
      </c>
      <c r="E20" s="2"/>
      <c r="F20" s="34" t="str">
        <f>B20</f>
        <v>FY 22</v>
      </c>
      <c r="G20" s="34" t="str">
        <f>C20</f>
        <v>FY23</v>
      </c>
      <c r="H20" s="24" t="s">
        <v>31</v>
      </c>
      <c r="I20" s="7"/>
      <c r="J20" s="34" t="str">
        <f>F20</f>
        <v>FY 22</v>
      </c>
      <c r="K20" s="34" t="str">
        <f>G20</f>
        <v>FY23</v>
      </c>
      <c r="L20" s="7" t="s">
        <v>32</v>
      </c>
      <c r="M20" s="7"/>
      <c r="N20" s="22" t="s">
        <v>30</v>
      </c>
      <c r="O20" s="34" t="str">
        <f>B20</f>
        <v>FY 22</v>
      </c>
      <c r="P20" s="34" t="str">
        <f>C20</f>
        <v>FY23</v>
      </c>
      <c r="Q20" s="24" t="s">
        <v>33</v>
      </c>
      <c r="R20" s="24"/>
      <c r="S20" s="34" t="str">
        <f>B20</f>
        <v>FY 22</v>
      </c>
      <c r="T20" s="34" t="str">
        <f>C20</f>
        <v>FY23</v>
      </c>
      <c r="U20" s="24" t="s">
        <v>33</v>
      </c>
      <c r="V20" s="24"/>
      <c r="W20" s="11" t="str">
        <f>B20</f>
        <v>FY 22</v>
      </c>
      <c r="X20" s="11" t="str">
        <f>C20</f>
        <v>FY23</v>
      </c>
      <c r="Y20" s="24" t="s">
        <v>34</v>
      </c>
      <c r="Z20" s="2"/>
      <c r="AA20" s="2"/>
      <c r="AB20" s="2"/>
      <c r="AC20" s="2"/>
      <c r="AD20" s="2"/>
    </row>
    <row r="21" spans="1:30" x14ac:dyDescent="0.25">
      <c r="A21" s="22" t="s">
        <v>35</v>
      </c>
      <c r="B21" s="7">
        <f>SUM(B7:B17)</f>
        <v>301884.85500000004</v>
      </c>
      <c r="C21" s="7">
        <f>SUM(C7:C17)</f>
        <v>301157.63500000001</v>
      </c>
      <c r="D21" s="24">
        <f>(C21-B21)/B21</f>
        <v>-2.4089317100721404E-3</v>
      </c>
      <c r="E21" s="35"/>
      <c r="F21" s="7">
        <f>SUM(F7:F17)</f>
        <v>116232.02099999999</v>
      </c>
      <c r="G21" s="7">
        <f>SUM(G7:G17)</f>
        <v>117251.57500000001</v>
      </c>
      <c r="H21" s="24">
        <f>(G21-F21)/F21</f>
        <v>8.7717136054961849E-3</v>
      </c>
      <c r="I21" s="2"/>
      <c r="J21" s="7">
        <f>SUM(J7:J17)</f>
        <v>2224.4929999999995</v>
      </c>
      <c r="K21" s="7">
        <f>SUM(K7:K17)</f>
        <v>2511.0699999999997</v>
      </c>
      <c r="L21" s="24">
        <f>(K21-J21)/J21</f>
        <v>0.12882800710094403</v>
      </c>
      <c r="M21" s="2"/>
      <c r="N21" s="22" t="str">
        <f>A21</f>
        <v>FYTD</v>
      </c>
      <c r="O21" s="26">
        <f>SUM(O7:O17)</f>
        <v>1257853.5625</v>
      </c>
      <c r="P21" s="9">
        <f>SUM(P7:P17)</f>
        <v>1254823.4791666667</v>
      </c>
      <c r="Q21" s="24">
        <f>(P21-O21)/O21</f>
        <v>-2.4089317100719787E-3</v>
      </c>
      <c r="R21" s="24"/>
      <c r="S21" s="36">
        <f>SUM(S7:S17)</f>
        <v>447046.23461538454</v>
      </c>
      <c r="T21" s="9">
        <f>SUM(T7:T17)</f>
        <v>450967.59615384619</v>
      </c>
      <c r="U21" s="24">
        <f>(T21-S21)/S21</f>
        <v>8.7717136054962612E-3</v>
      </c>
      <c r="V21" s="24"/>
      <c r="W21" s="36">
        <f>SUM(W7:W17)</f>
        <v>9671.7086956521744</v>
      </c>
      <c r="X21" s="9">
        <f>SUM(X7:X17)</f>
        <v>10917.69565217391</v>
      </c>
      <c r="Y21" s="24">
        <f>(X21-W21)/W21</f>
        <v>0.12882800710094355</v>
      </c>
      <c r="Z21" s="2"/>
      <c r="AA21" s="2"/>
      <c r="AB21" s="2"/>
      <c r="AC21" s="2"/>
      <c r="AD21" s="2"/>
    </row>
    <row r="22" spans="1:30" x14ac:dyDescent="0.25">
      <c r="A22" s="22" t="s">
        <v>36</v>
      </c>
      <c r="B22" s="24">
        <f>B21/B23</f>
        <v>0.90955787349283268</v>
      </c>
      <c r="C22" s="24">
        <f>C21/C23</f>
        <v>1</v>
      </c>
      <c r="D22" s="37" t="s">
        <v>37</v>
      </c>
      <c r="E22" s="2"/>
      <c r="F22" s="24">
        <f>F21/F23</f>
        <v>0.91562356153474556</v>
      </c>
      <c r="G22" s="24">
        <f>G21/G23</f>
        <v>1</v>
      </c>
      <c r="H22" s="37" t="s">
        <v>37</v>
      </c>
      <c r="I22" s="2"/>
      <c r="J22" s="24">
        <f>J21/J23</f>
        <v>0.9282284571663677</v>
      </c>
      <c r="K22" s="24">
        <f>K21/K23</f>
        <v>1</v>
      </c>
      <c r="L22" s="38" t="s">
        <v>37</v>
      </c>
      <c r="M22" s="2"/>
      <c r="N22" s="22" t="str">
        <f>A22</f>
        <v>% total</v>
      </c>
      <c r="O22" s="24">
        <f>O21/O23</f>
        <v>0.90955787349283268</v>
      </c>
      <c r="P22" s="24">
        <f>P21/P23</f>
        <v>1</v>
      </c>
      <c r="Q22" s="39" t="s">
        <v>37</v>
      </c>
      <c r="R22" s="2"/>
      <c r="S22" s="24">
        <f>S21/S23</f>
        <v>0.91562356153474567</v>
      </c>
      <c r="T22" s="24">
        <f>T21/T23</f>
        <v>1</v>
      </c>
      <c r="U22" s="38" t="s">
        <v>37</v>
      </c>
      <c r="V22" s="2"/>
      <c r="W22" s="24">
        <f>W21/W23</f>
        <v>0.9282284571663677</v>
      </c>
      <c r="X22" s="24">
        <f>X21/X23</f>
        <v>1</v>
      </c>
      <c r="Y22" s="38" t="s">
        <v>37</v>
      </c>
      <c r="Z22" s="2"/>
      <c r="AA22" s="2"/>
      <c r="AB22" s="2"/>
      <c r="AC22" s="2"/>
      <c r="AD22" s="2"/>
    </row>
    <row r="23" spans="1:30" x14ac:dyDescent="0.25">
      <c r="A23" s="22" t="s">
        <v>38</v>
      </c>
      <c r="B23" s="7">
        <f>SUM(B7:B18)</f>
        <v>331902.85500000004</v>
      </c>
      <c r="C23" s="7">
        <f>SUM(C7:C18)</f>
        <v>301157.63500000001</v>
      </c>
      <c r="D23" s="24">
        <f>(C23-B23)/B23</f>
        <v>-9.2633189310769942E-2</v>
      </c>
      <c r="E23" s="35"/>
      <c r="F23" s="7">
        <f>SUM(F7:F18)</f>
        <v>126943.02099999999</v>
      </c>
      <c r="G23" s="7">
        <f>SUM(G7:G18)</f>
        <v>117251.57500000001</v>
      </c>
      <c r="H23" s="24">
        <f>(G23-F23)/F23</f>
        <v>-7.6344850813027221E-2</v>
      </c>
      <c r="I23" s="35"/>
      <c r="J23" s="7">
        <f>SUM(J7:J18)</f>
        <v>2396.4929999999995</v>
      </c>
      <c r="K23" s="7">
        <f>SUM(K7:K18)</f>
        <v>2511.0699999999997</v>
      </c>
      <c r="L23" s="24">
        <f>(K23-J23)/J23</f>
        <v>4.7810279437494808E-2</v>
      </c>
      <c r="M23" s="2"/>
      <c r="N23" s="22" t="str">
        <f>A23</f>
        <v>FYTotal</v>
      </c>
      <c r="O23" s="9">
        <f>SUM(O7:O18)</f>
        <v>1382928.5625</v>
      </c>
      <c r="P23" s="9">
        <f>SUM(P7:P18)</f>
        <v>1254823.4791666667</v>
      </c>
      <c r="Q23" s="24">
        <f>(P23-O23)/O23</f>
        <v>-9.2633189310769803E-2</v>
      </c>
      <c r="R23" s="24"/>
      <c r="S23" s="9">
        <f>SUM(S7:S18)</f>
        <v>488242.38846153836</v>
      </c>
      <c r="T23" s="9">
        <f>SUM(T7:T18)</f>
        <v>450967.59615384619</v>
      </c>
      <c r="U23" s="24">
        <f>(T23-S23)/S23</f>
        <v>-7.634485081302711E-2</v>
      </c>
      <c r="V23" s="24"/>
      <c r="W23" s="9">
        <f>SUM(W7:W18)</f>
        <v>10419.534782608696</v>
      </c>
      <c r="X23" s="9">
        <f>SUM(X7:X18)</f>
        <v>10917.69565217391</v>
      </c>
      <c r="Y23" s="24">
        <f>(X23-W23)/W23</f>
        <v>4.7810279437494371E-2</v>
      </c>
      <c r="Z23" s="2"/>
      <c r="AA23" s="2"/>
      <c r="AB23" s="2"/>
      <c r="AC23" s="2"/>
      <c r="AD23" s="2"/>
    </row>
    <row r="24" spans="1:30" x14ac:dyDescent="0.25">
      <c r="A24" s="22"/>
      <c r="B24" s="9"/>
      <c r="C24" s="40"/>
      <c r="D24" s="41"/>
      <c r="E24" s="2"/>
      <c r="F24" s="9"/>
      <c r="G24" s="40"/>
      <c r="H24" s="41"/>
      <c r="I24" s="2"/>
      <c r="J24" s="9"/>
      <c r="K24" s="40"/>
      <c r="L24" s="41"/>
      <c r="M24" s="2"/>
      <c r="N24" s="22"/>
      <c r="O24" s="42"/>
      <c r="P24" s="9"/>
      <c r="Q24" s="9"/>
      <c r="R24" s="9"/>
      <c r="S24" s="9"/>
      <c r="T24" s="9"/>
      <c r="U24" s="9"/>
      <c r="V24" s="9"/>
      <c r="W24" s="9"/>
      <c r="X24" s="36"/>
      <c r="Y24" s="43"/>
      <c r="Z24" s="41"/>
      <c r="AA24" s="2"/>
      <c r="AB24" s="2"/>
      <c r="AC24" s="2"/>
      <c r="AD24" s="2"/>
    </row>
    <row r="25" spans="1:30" x14ac:dyDescent="0.25">
      <c r="A25" s="38"/>
      <c r="B25" s="15"/>
      <c r="C25" s="16" t="s">
        <v>39</v>
      </c>
      <c r="D25" s="44"/>
      <c r="E25" s="2"/>
      <c r="F25" s="45"/>
      <c r="G25" s="16" t="s">
        <v>40</v>
      </c>
      <c r="H25" s="46"/>
      <c r="I25" s="47"/>
      <c r="J25" s="45"/>
      <c r="K25" s="16" t="str">
        <f>C6&amp; " Distribution "</f>
        <v xml:space="preserve">FY23 Distribution </v>
      </c>
      <c r="L25" s="46"/>
      <c r="M25" s="2"/>
      <c r="N25" s="22"/>
      <c r="O25" s="45"/>
      <c r="P25" s="16" t="str">
        <f>C25</f>
        <v>Interstate</v>
      </c>
      <c r="Q25" s="44"/>
      <c r="R25" s="2"/>
      <c r="S25" s="45"/>
      <c r="T25" s="48" t="str">
        <f>G25</f>
        <v xml:space="preserve">      Trip Permits</v>
      </c>
      <c r="U25" s="44" t="s">
        <v>41</v>
      </c>
      <c r="V25" s="41"/>
      <c r="W25" s="45"/>
      <c r="X25" s="16" t="str">
        <f>G45</f>
        <v>Total Refunds</v>
      </c>
      <c r="Y25" s="14"/>
      <c r="Z25" s="2"/>
      <c r="AA25" s="2"/>
      <c r="AB25" s="2"/>
      <c r="AC25" s="2"/>
      <c r="AD25" s="2"/>
    </row>
    <row r="26" spans="1:30" x14ac:dyDescent="0.25">
      <c r="A26" s="17" t="s">
        <v>11</v>
      </c>
      <c r="B26" s="21" t="str">
        <f>B6</f>
        <v>FY22</v>
      </c>
      <c r="C26" s="17" t="str">
        <f>C6</f>
        <v>FY23</v>
      </c>
      <c r="D26" s="20" t="str">
        <f>D6</f>
        <v>% chg</v>
      </c>
      <c r="E26" s="2"/>
      <c r="F26" s="21" t="str">
        <f>B6</f>
        <v>FY22</v>
      </c>
      <c r="G26" s="17" t="str">
        <f>C6</f>
        <v>FY23</v>
      </c>
      <c r="H26" s="20" t="str">
        <f>H6</f>
        <v>% chg</v>
      </c>
      <c r="I26" s="3"/>
      <c r="J26" s="21" t="s">
        <v>42</v>
      </c>
      <c r="K26" s="17" t="s">
        <v>43</v>
      </c>
      <c r="L26" s="20" t="s">
        <v>44</v>
      </c>
      <c r="M26" s="2"/>
      <c r="N26" s="17" t="s">
        <v>11</v>
      </c>
      <c r="O26" s="49" t="str">
        <f>B6</f>
        <v>FY22</v>
      </c>
      <c r="P26" s="17" t="str">
        <f>C6</f>
        <v>FY23</v>
      </c>
      <c r="Q26" s="20" t="str">
        <f>Q6</f>
        <v>% chg</v>
      </c>
      <c r="R26" s="2"/>
      <c r="S26" s="49" t="str">
        <f>B6</f>
        <v>FY22</v>
      </c>
      <c r="T26" s="17" t="str">
        <f>C6</f>
        <v>FY23</v>
      </c>
      <c r="U26" s="20" t="str">
        <f>U6</f>
        <v>% chg</v>
      </c>
      <c r="V26" s="3"/>
      <c r="W26" s="21" t="str">
        <f>B6</f>
        <v>FY22</v>
      </c>
      <c r="X26" s="17" t="str">
        <f>C6</f>
        <v>FY23</v>
      </c>
      <c r="Y26" s="20" t="str">
        <f>Y6</f>
        <v>% chg</v>
      </c>
      <c r="Z26" s="2"/>
      <c r="AA26" s="2"/>
      <c r="AB26" s="2"/>
      <c r="AC26" s="2"/>
      <c r="AD26" s="2"/>
    </row>
    <row r="27" spans="1:30" x14ac:dyDescent="0.25">
      <c r="A27" s="22" t="s">
        <v>14</v>
      </c>
      <c r="B27" s="50">
        <v>0</v>
      </c>
      <c r="C27" s="50">
        <v>0</v>
      </c>
      <c r="D27" s="24" t="e">
        <f t="shared" ref="D27:D38" si="9">(C27-B27)/B27</f>
        <v>#DIV/0!</v>
      </c>
      <c r="E27" s="2"/>
      <c r="F27" s="51">
        <v>31.13</v>
      </c>
      <c r="G27" s="51">
        <v>55.390999999999998</v>
      </c>
      <c r="H27" s="24">
        <f t="shared" ref="H27:H38" si="10">(G27-F27)/F27</f>
        <v>0.77934468358496622</v>
      </c>
      <c r="I27" s="35"/>
      <c r="J27" s="51">
        <v>0</v>
      </c>
      <c r="K27" s="51">
        <v>25563.808000000001</v>
      </c>
      <c r="L27" s="51">
        <v>12953.306</v>
      </c>
      <c r="M27" s="2"/>
      <c r="N27" s="22" t="s">
        <v>14</v>
      </c>
      <c r="O27" s="9">
        <f>B27/0.26</f>
        <v>0</v>
      </c>
      <c r="P27" s="9">
        <f>C27/0.26</f>
        <v>0</v>
      </c>
      <c r="Q27" s="24" t="e">
        <f t="shared" ref="Q27:Q38" si="11">(P27-O27)/O27</f>
        <v>#DIV/0!</v>
      </c>
      <c r="R27" s="2"/>
      <c r="S27" s="9">
        <f t="shared" ref="S27:T38" si="12">F27/0.013</f>
        <v>2394.6153846153848</v>
      </c>
      <c r="T27" s="9">
        <f t="shared" si="12"/>
        <v>4260.8461538461543</v>
      </c>
      <c r="U27" s="24">
        <f t="shared" ref="U27:U38" si="13">(T27-S27)/S27</f>
        <v>0.77934468358496634</v>
      </c>
      <c r="V27" s="24"/>
      <c r="W27" s="9">
        <f>(B69/0.24)+(F69/0.26)+(J69/0.23)</f>
        <v>4573.7189102564107</v>
      </c>
      <c r="X27" s="9">
        <f>(C69/0.24)+(G69/0.26)+(K69/0.23)</f>
        <v>285.14583333333337</v>
      </c>
      <c r="Y27" s="24">
        <f t="shared" ref="Y27:Y38" si="14">(X27-W27)/W27</f>
        <v>-0.93765558423498585</v>
      </c>
      <c r="Z27" s="2"/>
      <c r="AA27" s="2"/>
      <c r="AB27" s="2"/>
      <c r="AC27" s="2"/>
      <c r="AD27" s="2"/>
    </row>
    <row r="28" spans="1:30" x14ac:dyDescent="0.25">
      <c r="A28" s="22" t="s">
        <v>15</v>
      </c>
      <c r="B28" s="50">
        <v>0</v>
      </c>
      <c r="C28" s="50">
        <v>0</v>
      </c>
      <c r="D28" s="24" t="e">
        <f t="shared" si="9"/>
        <v>#DIV/0!</v>
      </c>
      <c r="E28" s="2"/>
      <c r="F28" s="51">
        <v>30.689</v>
      </c>
      <c r="G28" s="51">
        <v>27.51</v>
      </c>
      <c r="H28" s="24">
        <f t="shared" si="10"/>
        <v>-0.10358760467920097</v>
      </c>
      <c r="I28" s="35"/>
      <c r="J28" s="51">
        <v>0</v>
      </c>
      <c r="K28" s="51">
        <v>26892.641</v>
      </c>
      <c r="L28" s="51">
        <v>13626.630999999999</v>
      </c>
      <c r="M28" s="2"/>
      <c r="N28" s="22" t="s">
        <v>15</v>
      </c>
      <c r="O28" s="9">
        <f t="shared" ref="O28:P39" si="15">B28/0.26</f>
        <v>0</v>
      </c>
      <c r="P28" s="9">
        <f>C28/0.26</f>
        <v>0</v>
      </c>
      <c r="Q28" s="24" t="e">
        <f t="shared" si="11"/>
        <v>#DIV/0!</v>
      </c>
      <c r="R28" s="2"/>
      <c r="S28" s="9">
        <f t="shared" si="12"/>
        <v>2360.6923076923076</v>
      </c>
      <c r="T28" s="9">
        <f t="shared" si="12"/>
        <v>2116.1538461538462</v>
      </c>
      <c r="U28" s="24">
        <f t="shared" si="13"/>
        <v>-0.10358760467920097</v>
      </c>
      <c r="V28" s="24"/>
      <c r="W28" s="9">
        <f t="shared" ref="W28:X37" si="16">(B70/0.24)+(F70/0.26)+(J70/0.23)</f>
        <v>2216.9503205128203</v>
      </c>
      <c r="X28" s="9">
        <f t="shared" si="16"/>
        <v>521.14006410256411</v>
      </c>
      <c r="Y28" s="24">
        <f t="shared" si="14"/>
        <v>-0.764929299822102</v>
      </c>
      <c r="Z28" s="3"/>
      <c r="AA28" s="2"/>
      <c r="AB28" s="2"/>
      <c r="AC28" s="2"/>
      <c r="AD28" s="2"/>
    </row>
    <row r="29" spans="1:30" x14ac:dyDescent="0.25">
      <c r="A29" s="22" t="s">
        <v>16</v>
      </c>
      <c r="B29" s="50">
        <v>2525.297</v>
      </c>
      <c r="C29" s="50">
        <v>1931.7929999999999</v>
      </c>
      <c r="D29" s="24">
        <f t="shared" si="9"/>
        <v>-0.23502344476709081</v>
      </c>
      <c r="E29" s="2"/>
      <c r="F29" s="51">
        <v>33.628</v>
      </c>
      <c r="G29" s="51">
        <v>28.675999999999998</v>
      </c>
      <c r="H29" s="24">
        <f t="shared" si="10"/>
        <v>-0.1472582371832997</v>
      </c>
      <c r="I29" s="35"/>
      <c r="J29" s="51">
        <v>0</v>
      </c>
      <c r="K29" s="51">
        <v>27071.703000000001</v>
      </c>
      <c r="L29" s="51">
        <v>13717.364</v>
      </c>
      <c r="M29" s="2"/>
      <c r="N29" s="22" t="s">
        <v>16</v>
      </c>
      <c r="O29" s="9">
        <f t="shared" si="15"/>
        <v>9712.6807692307684</v>
      </c>
      <c r="P29" s="9">
        <f t="shared" si="15"/>
        <v>7429.9730769230764</v>
      </c>
      <c r="Q29" s="24">
        <f t="shared" si="11"/>
        <v>-0.23502344476709075</v>
      </c>
      <c r="R29" s="2"/>
      <c r="S29" s="9">
        <f t="shared" si="12"/>
        <v>2586.7692307692309</v>
      </c>
      <c r="T29" s="9">
        <f t="shared" si="12"/>
        <v>2205.8461538461538</v>
      </c>
      <c r="U29" s="24">
        <f t="shared" si="13"/>
        <v>-0.1472582371832997</v>
      </c>
      <c r="V29" s="24"/>
      <c r="W29" s="9">
        <f t="shared" si="16"/>
        <v>1379.0846153846153</v>
      </c>
      <c r="X29" s="9">
        <f>(C71/0.24)+(G71/0.26)+(K71/0.23)</f>
        <v>3301.0089743589742</v>
      </c>
      <c r="Y29" s="24">
        <f t="shared" si="14"/>
        <v>1.3936232320584261</v>
      </c>
      <c r="Z29" s="9"/>
      <c r="AA29" s="2"/>
      <c r="AB29" s="2"/>
      <c r="AC29" s="2"/>
      <c r="AD29" s="2"/>
    </row>
    <row r="30" spans="1:30" x14ac:dyDescent="0.25">
      <c r="A30" s="22" t="s">
        <v>17</v>
      </c>
      <c r="B30" s="50">
        <v>0</v>
      </c>
      <c r="C30" s="50">
        <v>0</v>
      </c>
      <c r="D30" s="24" t="e">
        <f t="shared" si="9"/>
        <v>#DIV/0!</v>
      </c>
      <c r="E30" s="2"/>
      <c r="F30" s="51">
        <v>29.704999999999998</v>
      </c>
      <c r="G30" s="51">
        <v>27.16</v>
      </c>
      <c r="H30" s="24">
        <f t="shared" si="10"/>
        <v>-8.5675812152836164E-2</v>
      </c>
      <c r="I30" s="35"/>
      <c r="J30" s="51">
        <v>0</v>
      </c>
      <c r="K30" s="51">
        <v>24041.712</v>
      </c>
      <c r="L30" s="51">
        <v>12182.052</v>
      </c>
      <c r="M30" s="2"/>
      <c r="N30" s="22" t="s">
        <v>17</v>
      </c>
      <c r="O30" s="9">
        <f t="shared" si="15"/>
        <v>0</v>
      </c>
      <c r="P30" s="9">
        <f t="shared" si="15"/>
        <v>0</v>
      </c>
      <c r="Q30" s="24" t="e">
        <f t="shared" si="11"/>
        <v>#DIV/0!</v>
      </c>
      <c r="R30" s="2"/>
      <c r="S30" s="9">
        <f t="shared" si="12"/>
        <v>2285</v>
      </c>
      <c r="T30" s="9">
        <f t="shared" si="12"/>
        <v>2089.2307692307695</v>
      </c>
      <c r="U30" s="24">
        <f t="shared" si="13"/>
        <v>-8.5675812152836095E-2</v>
      </c>
      <c r="V30" s="24"/>
      <c r="W30" s="9">
        <f t="shared" ref="W30:X33" si="17">(B72/0.24)+(F72/0.26)+(J72/0.23)</f>
        <v>2984.6397435897438</v>
      </c>
      <c r="X30" s="9">
        <f>(C72/0.24)+(G72/0.26)+(K72/0.23)</f>
        <v>2286.4419871794871</v>
      </c>
      <c r="Y30" s="24">
        <f t="shared" si="14"/>
        <v>-0.23393032874731701</v>
      </c>
      <c r="Z30" s="9"/>
      <c r="AA30" s="2"/>
      <c r="AB30" s="2"/>
      <c r="AC30" s="2"/>
      <c r="AD30" s="2"/>
    </row>
    <row r="31" spans="1:30" x14ac:dyDescent="0.25">
      <c r="A31" s="22" t="s">
        <v>18</v>
      </c>
      <c r="B31" s="50">
        <v>0</v>
      </c>
      <c r="C31" s="50">
        <v>0</v>
      </c>
      <c r="D31" s="24" t="e">
        <f t="shared" si="9"/>
        <v>#DIV/0!</v>
      </c>
      <c r="E31" s="2"/>
      <c r="F31" s="51">
        <v>28.184000000000001</v>
      </c>
      <c r="G31" s="51">
        <v>25.236999999999998</v>
      </c>
      <c r="H31" s="24">
        <f t="shared" si="10"/>
        <v>-0.10456287255180254</v>
      </c>
      <c r="I31" s="35"/>
      <c r="J31" s="51">
        <v>0</v>
      </c>
      <c r="K31" s="51">
        <v>25846.646000000001</v>
      </c>
      <c r="L31" s="51">
        <v>13096.620999999999</v>
      </c>
      <c r="M31" s="2"/>
      <c r="N31" s="22" t="s">
        <v>18</v>
      </c>
      <c r="O31" s="9">
        <f t="shared" si="15"/>
        <v>0</v>
      </c>
      <c r="P31" s="9">
        <f t="shared" si="15"/>
        <v>0</v>
      </c>
      <c r="Q31" s="24" t="e">
        <f t="shared" si="11"/>
        <v>#DIV/0!</v>
      </c>
      <c r="R31" s="2"/>
      <c r="S31" s="9">
        <f t="shared" si="12"/>
        <v>2168</v>
      </c>
      <c r="T31" s="9">
        <f>G31/0.013</f>
        <v>1941.3076923076924</v>
      </c>
      <c r="U31" s="24">
        <f t="shared" si="13"/>
        <v>-0.10456287255180241</v>
      </c>
      <c r="V31" s="24"/>
      <c r="W31" s="9">
        <f t="shared" si="17"/>
        <v>4730.412026198439</v>
      </c>
      <c r="X31" s="9">
        <f>(C73/0.24)+(G73/0.26)+(K73/0.23)</f>
        <v>376.22884615384618</v>
      </c>
      <c r="Y31" s="24">
        <f t="shared" si="14"/>
        <v>-0.92046594586894792</v>
      </c>
      <c r="Z31" s="9"/>
      <c r="AA31" s="2"/>
      <c r="AB31" s="2"/>
      <c r="AC31" s="2"/>
      <c r="AD31" s="2"/>
    </row>
    <row r="32" spans="1:30" x14ac:dyDescent="0.25">
      <c r="A32" s="22" t="s">
        <v>19</v>
      </c>
      <c r="B32" s="50">
        <v>2859.3110000000001</v>
      </c>
      <c r="C32" s="50">
        <v>1551.6780000000001</v>
      </c>
      <c r="D32" s="24">
        <f t="shared" si="9"/>
        <v>-0.45732450929612062</v>
      </c>
      <c r="E32" s="2"/>
      <c r="F32" s="51">
        <v>30.646999999999998</v>
      </c>
      <c r="G32" s="51">
        <v>22.922000000000001</v>
      </c>
      <c r="H32" s="24">
        <f t="shared" si="10"/>
        <v>-0.25206382353900864</v>
      </c>
      <c r="I32" s="35"/>
      <c r="J32" s="51">
        <v>0</v>
      </c>
      <c r="K32" s="51">
        <v>28221.834999999999</v>
      </c>
      <c r="L32" s="51">
        <v>14300.138999999999</v>
      </c>
      <c r="M32" s="2"/>
      <c r="N32" s="22" t="s">
        <v>19</v>
      </c>
      <c r="O32" s="9">
        <f t="shared" si="15"/>
        <v>10997.35</v>
      </c>
      <c r="P32" s="9">
        <f t="shared" si="15"/>
        <v>5967.9923076923078</v>
      </c>
      <c r="Q32" s="24">
        <f t="shared" si="11"/>
        <v>-0.45732450929612067</v>
      </c>
      <c r="R32" s="2"/>
      <c r="S32" s="9">
        <f t="shared" si="12"/>
        <v>2357.4615384615386</v>
      </c>
      <c r="T32" s="9">
        <f t="shared" si="12"/>
        <v>1763.2307692307693</v>
      </c>
      <c r="U32" s="24">
        <f t="shared" si="13"/>
        <v>-0.25206382353900875</v>
      </c>
      <c r="V32" s="24"/>
      <c r="W32" s="9">
        <f t="shared" si="17"/>
        <v>1413.4939102564101</v>
      </c>
      <c r="X32" s="9">
        <f>(C74/0.24)+(G74/0.26)+(K74/0.23)</f>
        <v>623.92403846153843</v>
      </c>
      <c r="Y32" s="24">
        <f t="shared" si="14"/>
        <v>-0.55859446302930471</v>
      </c>
      <c r="Z32" s="9"/>
      <c r="AA32" s="2"/>
      <c r="AB32" s="2"/>
      <c r="AC32" s="2"/>
      <c r="AD32" s="2"/>
    </row>
    <row r="33" spans="1:30" x14ac:dyDescent="0.25">
      <c r="A33" s="22" t="s">
        <v>20</v>
      </c>
      <c r="B33" s="50">
        <v>0</v>
      </c>
      <c r="C33" s="50">
        <v>0</v>
      </c>
      <c r="D33" s="24" t="e">
        <f t="shared" si="9"/>
        <v>#DIV/0!</v>
      </c>
      <c r="E33" s="2"/>
      <c r="F33" s="51">
        <v>26.187999999999999</v>
      </c>
      <c r="G33" s="51">
        <v>22.855</v>
      </c>
      <c r="H33" s="24">
        <f t="shared" si="10"/>
        <v>-0.12727203299221013</v>
      </c>
      <c r="I33" s="35"/>
      <c r="J33" s="51">
        <v>0</v>
      </c>
      <c r="K33" s="51">
        <v>24333.244999999999</v>
      </c>
      <c r="L33" s="51">
        <v>12329.773999999999</v>
      </c>
      <c r="M33" s="2"/>
      <c r="N33" s="22" t="s">
        <v>20</v>
      </c>
      <c r="O33" s="9">
        <f t="shared" si="15"/>
        <v>0</v>
      </c>
      <c r="P33" s="9">
        <f t="shared" si="15"/>
        <v>0</v>
      </c>
      <c r="Q33" s="24" t="e">
        <f t="shared" si="11"/>
        <v>#DIV/0!</v>
      </c>
      <c r="R33" s="2"/>
      <c r="S33" s="9">
        <f t="shared" si="12"/>
        <v>2014.4615384615386</v>
      </c>
      <c r="T33" s="9">
        <f t="shared" si="12"/>
        <v>1758.0769230769231</v>
      </c>
      <c r="U33" s="24">
        <f t="shared" si="13"/>
        <v>-0.12727203299221021</v>
      </c>
      <c r="V33" s="24"/>
      <c r="W33" s="9">
        <f t="shared" si="17"/>
        <v>1001.3711538461538</v>
      </c>
      <c r="X33" s="9">
        <f t="shared" si="17"/>
        <v>6147.5717948717956</v>
      </c>
      <c r="Y33" s="24">
        <f t="shared" si="14"/>
        <v>5.13915407015637</v>
      </c>
      <c r="Z33" s="9"/>
      <c r="AA33" s="2"/>
      <c r="AB33" s="2"/>
      <c r="AC33" s="2"/>
      <c r="AD33" s="2"/>
    </row>
    <row r="34" spans="1:30" x14ac:dyDescent="0.25">
      <c r="A34" s="22" t="s">
        <v>21</v>
      </c>
      <c r="B34" s="50">
        <v>0</v>
      </c>
      <c r="C34" s="50">
        <v>0</v>
      </c>
      <c r="D34" s="24" t="e">
        <f t="shared" si="9"/>
        <v>#DIV/0!</v>
      </c>
      <c r="E34" s="2"/>
      <c r="F34" s="51">
        <v>26.062999999999999</v>
      </c>
      <c r="G34" s="51">
        <v>21.873000000000001</v>
      </c>
      <c r="H34" s="24">
        <f t="shared" si="10"/>
        <v>-0.16076430188389662</v>
      </c>
      <c r="I34" s="35"/>
      <c r="J34" s="51">
        <v>0</v>
      </c>
      <c r="K34" s="51">
        <v>23238.473000000002</v>
      </c>
      <c r="L34" s="51">
        <v>11775.046</v>
      </c>
      <c r="M34" s="2"/>
      <c r="N34" s="22" t="s">
        <v>21</v>
      </c>
      <c r="O34" s="9">
        <f t="shared" si="15"/>
        <v>0</v>
      </c>
      <c r="P34" s="9">
        <f t="shared" si="15"/>
        <v>0</v>
      </c>
      <c r="Q34" s="24" t="e">
        <f t="shared" si="11"/>
        <v>#DIV/0!</v>
      </c>
      <c r="R34" s="2"/>
      <c r="S34" s="9">
        <f t="shared" si="12"/>
        <v>2004.8461538461538</v>
      </c>
      <c r="T34" s="9">
        <f t="shared" si="12"/>
        <v>1682.5384615384617</v>
      </c>
      <c r="U34" s="24">
        <f t="shared" si="13"/>
        <v>-0.16076430188389665</v>
      </c>
      <c r="V34" s="24"/>
      <c r="W34" s="9">
        <f t="shared" si="16"/>
        <v>1356.375641025641</v>
      </c>
      <c r="X34" s="9">
        <f t="shared" si="16"/>
        <v>4610.9451923076922</v>
      </c>
      <c r="Y34" s="24">
        <f t="shared" si="14"/>
        <v>2.3994603359443012</v>
      </c>
      <c r="Z34" s="9"/>
      <c r="AA34" s="2"/>
      <c r="AB34" s="2"/>
      <c r="AC34" s="2"/>
      <c r="AD34" s="2"/>
    </row>
    <row r="35" spans="1:30" x14ac:dyDescent="0.25">
      <c r="A35" s="22" t="s">
        <v>22</v>
      </c>
      <c r="B35" s="50">
        <v>2308.556</v>
      </c>
      <c r="C35" s="50">
        <v>1948.6669999999999</v>
      </c>
      <c r="D35" s="24">
        <f t="shared" si="9"/>
        <v>-0.15589355423910017</v>
      </c>
      <c r="E35" s="2"/>
      <c r="F35" s="51">
        <v>21.47</v>
      </c>
      <c r="G35" s="51">
        <v>22.81</v>
      </c>
      <c r="H35" s="24">
        <f t="shared" si="10"/>
        <v>6.2412668840242193E-2</v>
      </c>
      <c r="I35" s="35"/>
      <c r="J35" s="51">
        <v>0</v>
      </c>
      <c r="K35" s="51">
        <v>25041.744999999999</v>
      </c>
      <c r="L35" s="51">
        <v>12688.773999999999</v>
      </c>
      <c r="M35" s="2"/>
      <c r="N35" s="22" t="s">
        <v>22</v>
      </c>
      <c r="O35" s="9">
        <f t="shared" si="15"/>
        <v>8879.0615384615376</v>
      </c>
      <c r="P35" s="9">
        <f t="shared" si="15"/>
        <v>7494.873076923076</v>
      </c>
      <c r="Q35" s="24">
        <f t="shared" si="11"/>
        <v>-0.15589355423910012</v>
      </c>
      <c r="R35" s="2"/>
      <c r="S35" s="9">
        <f t="shared" si="12"/>
        <v>1651.5384615384614</v>
      </c>
      <c r="T35" s="9">
        <f t="shared" si="12"/>
        <v>1754.6153846153845</v>
      </c>
      <c r="U35" s="24">
        <f t="shared" si="13"/>
        <v>6.2412668840242214E-2</v>
      </c>
      <c r="V35" s="24"/>
      <c r="W35" s="9">
        <f>(B77/0.24)+(F77/0.26)+(J77/0.23)</f>
        <v>332.28301282051279</v>
      </c>
      <c r="X35" s="9">
        <f>(C77/0.24)+(G77/0.26)+(K77/0.23)</f>
        <v>904.5557692307691</v>
      </c>
      <c r="Y35" s="24">
        <f t="shared" si="14"/>
        <v>1.7222449969760485</v>
      </c>
      <c r="Z35" s="9"/>
      <c r="AA35" s="2"/>
      <c r="AB35" s="2"/>
      <c r="AC35" s="2"/>
      <c r="AD35" s="2"/>
    </row>
    <row r="36" spans="1:30" x14ac:dyDescent="0.25">
      <c r="A36" s="22" t="s">
        <v>23</v>
      </c>
      <c r="B36" s="50">
        <v>0</v>
      </c>
      <c r="C36" s="50">
        <v>0</v>
      </c>
      <c r="D36" s="24" t="e">
        <f t="shared" si="9"/>
        <v>#DIV/0!</v>
      </c>
      <c r="E36" s="2"/>
      <c r="F36" s="51">
        <v>32.409999999999997</v>
      </c>
      <c r="G36" s="51">
        <v>27.577999999999999</v>
      </c>
      <c r="H36" s="24">
        <f t="shared" si="10"/>
        <v>-0.14908978710274601</v>
      </c>
      <c r="I36" s="35"/>
      <c r="J36" s="51">
        <v>0</v>
      </c>
      <c r="K36" s="51">
        <v>24227.182000000001</v>
      </c>
      <c r="L36" s="51">
        <v>12276.029</v>
      </c>
      <c r="M36" s="2"/>
      <c r="N36" s="22" t="s">
        <v>23</v>
      </c>
      <c r="O36" s="9">
        <f t="shared" si="15"/>
        <v>0</v>
      </c>
      <c r="P36" s="9">
        <f t="shared" si="15"/>
        <v>0</v>
      </c>
      <c r="Q36" s="24" t="e">
        <f t="shared" si="11"/>
        <v>#DIV/0!</v>
      </c>
      <c r="R36" s="2"/>
      <c r="S36" s="9">
        <f t="shared" si="12"/>
        <v>2493.0769230769229</v>
      </c>
      <c r="T36" s="9">
        <f t="shared" si="12"/>
        <v>2121.3846153846152</v>
      </c>
      <c r="U36" s="24">
        <f t="shared" si="13"/>
        <v>-0.14908978710274606</v>
      </c>
      <c r="V36" s="24"/>
      <c r="W36" s="9">
        <f>(B78/0.24)+(F78/0.26)+(J78/0.23)</f>
        <v>296.39262820512818</v>
      </c>
      <c r="X36" s="9">
        <f>(C78/0.24)+(G78/0.26)+(K78/0.23)</f>
        <v>1095.9057692307692</v>
      </c>
      <c r="Y36" s="24">
        <f t="shared" si="14"/>
        <v>2.697479845795328</v>
      </c>
      <c r="Z36" s="9"/>
      <c r="AA36" s="2"/>
      <c r="AB36" s="2"/>
      <c r="AC36" s="2"/>
      <c r="AD36" s="2"/>
    </row>
    <row r="37" spans="1:30" x14ac:dyDescent="0.25">
      <c r="A37" s="22" t="s">
        <v>24</v>
      </c>
      <c r="B37" s="50">
        <v>0</v>
      </c>
      <c r="C37" s="50">
        <v>0</v>
      </c>
      <c r="D37" s="24" t="e">
        <f t="shared" si="9"/>
        <v>#DIV/0!</v>
      </c>
      <c r="E37" s="2"/>
      <c r="F37" s="51">
        <v>32.613</v>
      </c>
      <c r="G37" s="51">
        <v>27.021000000000001</v>
      </c>
      <c r="H37" s="24">
        <f t="shared" si="10"/>
        <v>-0.17146536657161252</v>
      </c>
      <c r="I37" s="35"/>
      <c r="J37" s="51">
        <v>0</v>
      </c>
      <c r="K37" s="51">
        <v>25818.754000000001</v>
      </c>
      <c r="L37" s="51">
        <v>13082.486999999999</v>
      </c>
      <c r="M37" s="2"/>
      <c r="N37" s="22" t="s">
        <v>24</v>
      </c>
      <c r="O37" s="9">
        <f t="shared" si="15"/>
        <v>0</v>
      </c>
      <c r="P37" s="9">
        <f t="shared" si="15"/>
        <v>0</v>
      </c>
      <c r="Q37" s="24" t="e">
        <f t="shared" si="11"/>
        <v>#DIV/0!</v>
      </c>
      <c r="R37" s="2"/>
      <c r="S37" s="9">
        <f t="shared" si="12"/>
        <v>2508.6923076923076</v>
      </c>
      <c r="T37" s="9">
        <f t="shared" si="12"/>
        <v>2078.5384615384619</v>
      </c>
      <c r="U37" s="24">
        <f t="shared" si="13"/>
        <v>-0.17146536657161238</v>
      </c>
      <c r="V37" s="24"/>
      <c r="W37" s="9">
        <f t="shared" si="16"/>
        <v>558.16057692307686</v>
      </c>
      <c r="X37" s="9">
        <f>(C79/0.24)+(G79/0.26)+(K79/0.23)</f>
        <v>882.22724358974358</v>
      </c>
      <c r="Y37" s="24">
        <f t="shared" si="14"/>
        <v>0.58059755573050464</v>
      </c>
      <c r="Z37" s="9"/>
      <c r="AA37" s="2"/>
      <c r="AB37" s="2"/>
      <c r="AC37" s="2"/>
      <c r="AD37" s="2"/>
    </row>
    <row r="38" spans="1:30" x14ac:dyDescent="0.25">
      <c r="A38" s="22" t="s">
        <v>25</v>
      </c>
      <c r="B38" s="52">
        <v>2148</v>
      </c>
      <c r="C38" s="50">
        <v>0</v>
      </c>
      <c r="D38" s="28">
        <f t="shared" si="9"/>
        <v>-1</v>
      </c>
      <c r="E38" s="2"/>
      <c r="F38" s="53">
        <v>0</v>
      </c>
      <c r="G38" s="51">
        <v>0</v>
      </c>
      <c r="H38" s="28" t="e">
        <f t="shared" si="10"/>
        <v>#DIV/0!</v>
      </c>
      <c r="I38" s="35"/>
      <c r="J38" s="53">
        <v>0</v>
      </c>
      <c r="K38" s="51">
        <v>0</v>
      </c>
      <c r="L38" s="51">
        <v>0</v>
      </c>
      <c r="M38" s="2"/>
      <c r="N38" s="54" t="s">
        <v>25</v>
      </c>
      <c r="O38" s="9">
        <f t="shared" si="15"/>
        <v>8261.538461538461</v>
      </c>
      <c r="P38" s="9">
        <f>C38/0.26</f>
        <v>0</v>
      </c>
      <c r="Q38" s="24">
        <f t="shared" si="11"/>
        <v>-1</v>
      </c>
      <c r="R38" s="2"/>
      <c r="S38" s="30">
        <f t="shared" si="12"/>
        <v>0</v>
      </c>
      <c r="T38" s="30">
        <f>G38/0.013</f>
        <v>0</v>
      </c>
      <c r="U38" s="28" t="e">
        <f t="shared" si="13"/>
        <v>#DIV/0!</v>
      </c>
      <c r="V38" s="24"/>
      <c r="W38" s="9">
        <f>(B80/0.24)+(F80/0.26)+(J80/0.23)</f>
        <v>983.65384615384608</v>
      </c>
      <c r="X38" s="9">
        <f>(C80/0.24)+(G80/0.26)+(K80/0.23)</f>
        <v>0</v>
      </c>
      <c r="Y38" s="28">
        <f t="shared" si="14"/>
        <v>-1</v>
      </c>
      <c r="Z38" s="9"/>
      <c r="AA38" s="2"/>
      <c r="AB38" s="2"/>
      <c r="AC38" s="2"/>
      <c r="AD38" s="2"/>
    </row>
    <row r="39" spans="1:30" x14ac:dyDescent="0.25">
      <c r="A39" s="31"/>
      <c r="B39" s="9" t="s">
        <v>45</v>
      </c>
      <c r="C39" s="9"/>
      <c r="D39" s="24"/>
      <c r="E39" s="2"/>
      <c r="F39" s="7" t="s">
        <v>46</v>
      </c>
      <c r="G39" s="7"/>
      <c r="H39" s="24"/>
      <c r="I39" s="35"/>
      <c r="J39" s="7" t="s">
        <v>47</v>
      </c>
      <c r="K39" s="7"/>
      <c r="L39" s="7"/>
      <c r="M39" s="2"/>
      <c r="N39" s="22"/>
      <c r="O39" s="32" t="s">
        <v>45</v>
      </c>
      <c r="P39" s="32">
        <f t="shared" si="15"/>
        <v>0</v>
      </c>
      <c r="Q39" s="55"/>
      <c r="R39" s="2"/>
      <c r="S39" s="35" t="s">
        <v>48</v>
      </c>
      <c r="T39" s="9"/>
      <c r="U39" s="24"/>
      <c r="V39" s="24"/>
      <c r="W39" s="32" t="s">
        <v>49</v>
      </c>
      <c r="X39" s="32"/>
      <c r="Y39" s="24"/>
      <c r="Z39" s="9"/>
      <c r="AA39" s="2"/>
      <c r="AB39" s="2"/>
      <c r="AC39" s="2"/>
      <c r="AD39" s="2"/>
    </row>
    <row r="40" spans="1:30" x14ac:dyDescent="0.25">
      <c r="A40" s="22" t="s">
        <v>30</v>
      </c>
      <c r="B40" s="11" t="str">
        <f>$B$20</f>
        <v>FY 22</v>
      </c>
      <c r="C40" s="11" t="str">
        <f>$C$20</f>
        <v>FY23</v>
      </c>
      <c r="D40" s="24" t="s">
        <v>33</v>
      </c>
      <c r="E40" s="2"/>
      <c r="F40" s="11" t="str">
        <f>$B$20</f>
        <v>FY 22</v>
      </c>
      <c r="G40" s="11" t="str">
        <f>$C$20</f>
        <v>FY23</v>
      </c>
      <c r="H40" s="24" t="s">
        <v>33</v>
      </c>
      <c r="I40" s="35"/>
      <c r="J40" s="9" t="s">
        <v>50</v>
      </c>
      <c r="K40" s="9" t="s">
        <v>51</v>
      </c>
      <c r="L40" s="24" t="s">
        <v>52</v>
      </c>
      <c r="M40" s="2"/>
      <c r="N40" s="9" t="s">
        <v>30</v>
      </c>
      <c r="O40" s="11" t="str">
        <f>$B$20</f>
        <v>FY 22</v>
      </c>
      <c r="P40" s="11" t="str">
        <f>$C$20</f>
        <v>FY23</v>
      </c>
      <c r="Q40" s="24" t="s">
        <v>53</v>
      </c>
      <c r="R40" s="2"/>
      <c r="S40" s="11" t="str">
        <f>$B$20</f>
        <v>FY 22</v>
      </c>
      <c r="T40" s="11" t="str">
        <f>$C$20</f>
        <v>FY23</v>
      </c>
      <c r="U40" s="24" t="s">
        <v>54</v>
      </c>
      <c r="V40" s="24"/>
      <c r="W40" s="11" t="str">
        <f>$B$20</f>
        <v>FY 22</v>
      </c>
      <c r="X40" s="11" t="str">
        <f>$C$20</f>
        <v>FY23</v>
      </c>
      <c r="Y40" s="24" t="s">
        <v>54</v>
      </c>
      <c r="Z40" s="9"/>
      <c r="AA40" s="2"/>
      <c r="AB40" s="2"/>
      <c r="AC40" s="2"/>
      <c r="AD40" s="2"/>
    </row>
    <row r="41" spans="1:30" x14ac:dyDescent="0.25">
      <c r="A41" s="22" t="s">
        <v>35</v>
      </c>
      <c r="B41" s="56">
        <f>SUM(B27:B37)</f>
        <v>7693.1640000000007</v>
      </c>
      <c r="C41" s="56">
        <f>SUM(C27:C37)</f>
        <v>5432.1379999999999</v>
      </c>
      <c r="D41" s="39">
        <f>(C41-B41)/B41</f>
        <v>-0.29390066297819734</v>
      </c>
      <c r="E41" s="2"/>
      <c r="F41" s="56">
        <f>SUM(F27:F37)</f>
        <v>322.72699999999992</v>
      </c>
      <c r="G41" s="56">
        <f>SUM(G27:G37)</f>
        <v>309.03299999999996</v>
      </c>
      <c r="H41" s="39">
        <f>(G41-F41)/F41</f>
        <v>-4.2432148534209915E-2</v>
      </c>
      <c r="I41" s="35"/>
      <c r="J41" s="7">
        <f>SUM(J27:J37)</f>
        <v>0</v>
      </c>
      <c r="K41" s="7">
        <f>SUM(K27:K37)</f>
        <v>280297.74400000001</v>
      </c>
      <c r="L41" s="7">
        <f>SUM(L27:L37)</f>
        <v>142028.223</v>
      </c>
      <c r="M41" s="2"/>
      <c r="N41" s="2" t="str">
        <f>N21</f>
        <v>FYTD</v>
      </c>
      <c r="O41" s="36">
        <f>SUM(O27:O37)</f>
        <v>29589.092307692306</v>
      </c>
      <c r="P41" s="36">
        <f>SUM(P27:P37)</f>
        <v>20892.83846153846</v>
      </c>
      <c r="Q41" s="24">
        <f>(P41-O41)/O41</f>
        <v>-0.29390066297819728</v>
      </c>
      <c r="R41" s="2"/>
      <c r="S41" s="36">
        <f>SUM(S27:S37)</f>
        <v>24825.153846153848</v>
      </c>
      <c r="T41" s="36">
        <f>SUM(T27:T37)</f>
        <v>23771.769230769234</v>
      </c>
      <c r="U41" s="24">
        <f>(T41-S41)/S41</f>
        <v>-4.243214853420995E-2</v>
      </c>
      <c r="V41" s="24"/>
      <c r="W41" s="9">
        <f>SUM(W27:W37)</f>
        <v>20842.882539018956</v>
      </c>
      <c r="X41" s="9">
        <f>SUM(X27:X37)</f>
        <v>21035.095512820513</v>
      </c>
      <c r="Y41" s="24">
        <f>(X41-W41)/W41</f>
        <v>9.2219957312394164E-3</v>
      </c>
      <c r="Z41" s="9"/>
      <c r="AA41" s="2"/>
      <c r="AB41" s="2"/>
      <c r="AC41" s="2"/>
      <c r="AD41" s="2"/>
    </row>
    <row r="42" spans="1:30" x14ac:dyDescent="0.25">
      <c r="A42" s="22" t="str">
        <f>A22</f>
        <v>% total</v>
      </c>
      <c r="B42" s="24">
        <f>B41/B43</f>
        <v>0.78173313644605458</v>
      </c>
      <c r="C42" s="39">
        <f>C41/C43</f>
        <v>1</v>
      </c>
      <c r="D42" s="57" t="s">
        <v>37</v>
      </c>
      <c r="E42" s="2"/>
      <c r="F42" s="39">
        <f>F41/F43</f>
        <v>1</v>
      </c>
      <c r="G42" s="39">
        <f>G41/G43</f>
        <v>1</v>
      </c>
      <c r="H42" s="39" t="s">
        <v>37</v>
      </c>
      <c r="I42" s="2"/>
      <c r="J42" s="24" t="e">
        <f>J41/J43</f>
        <v>#DIV/0!</v>
      </c>
      <c r="K42" s="24">
        <f>K41/K43</f>
        <v>1</v>
      </c>
      <c r="L42" s="24">
        <f>L41/L43</f>
        <v>1</v>
      </c>
      <c r="M42" s="2"/>
      <c r="N42" s="2" t="str">
        <f>N22</f>
        <v>% total</v>
      </c>
      <c r="O42" s="24">
        <f>O41/O43</f>
        <v>0.78173313644605458</v>
      </c>
      <c r="P42" s="24">
        <f>P41/P43</f>
        <v>1</v>
      </c>
      <c r="Q42" s="38" t="s">
        <v>37</v>
      </c>
      <c r="R42" s="2"/>
      <c r="S42" s="24">
        <f>S41/S43</f>
        <v>1</v>
      </c>
      <c r="T42" s="24">
        <f>T41/T43</f>
        <v>1</v>
      </c>
      <c r="U42" s="38" t="s">
        <v>37</v>
      </c>
      <c r="V42" s="2"/>
      <c r="W42" s="24">
        <f>W41/W43</f>
        <v>0.95493312228769089</v>
      </c>
      <c r="X42" s="24">
        <f>X41/X43</f>
        <v>0.99999999999999978</v>
      </c>
      <c r="Y42" s="39" t="s">
        <v>37</v>
      </c>
      <c r="Z42" s="9"/>
      <c r="AA42" s="2"/>
      <c r="AB42" s="2"/>
      <c r="AC42" s="2"/>
      <c r="AD42" s="2"/>
    </row>
    <row r="43" spans="1:30" x14ac:dyDescent="0.25">
      <c r="A43" s="22" t="str">
        <f>A23</f>
        <v>FYTotal</v>
      </c>
      <c r="B43" s="56">
        <f>SUM(B27:B38)</f>
        <v>9841.1640000000007</v>
      </c>
      <c r="C43" s="56">
        <f>SUM(C27:C38)</f>
        <v>5432.1379999999999</v>
      </c>
      <c r="D43" s="39">
        <f>(C43-B43)/B43</f>
        <v>-0.44801875062746649</v>
      </c>
      <c r="E43" s="2"/>
      <c r="F43" s="56">
        <f>SUM(F27:F38)</f>
        <v>322.72699999999992</v>
      </c>
      <c r="G43" s="56">
        <f>SUM(G27:G38)</f>
        <v>309.03299999999996</v>
      </c>
      <c r="H43" s="39">
        <f>(G43-F43)/F43</f>
        <v>-4.2432148534209915E-2</v>
      </c>
      <c r="I43" s="35"/>
      <c r="J43" s="7">
        <f>SUM(J27:J38)</f>
        <v>0</v>
      </c>
      <c r="K43" s="7">
        <f>SUM(K27:K38)</f>
        <v>280297.74400000001</v>
      </c>
      <c r="L43" s="7">
        <f>L41</f>
        <v>142028.223</v>
      </c>
      <c r="M43" s="2"/>
      <c r="N43" s="2" t="str">
        <f>N23</f>
        <v>FYTotal</v>
      </c>
      <c r="O43" s="9">
        <f>SUM(O27:O38)</f>
        <v>37850.630769230767</v>
      </c>
      <c r="P43" s="9">
        <f>SUM(P27:P38)</f>
        <v>20892.83846153846</v>
      </c>
      <c r="Q43" s="24">
        <f>(P43-O43)/O43</f>
        <v>-0.44801875062746643</v>
      </c>
      <c r="R43" s="2"/>
      <c r="S43" s="9">
        <f>SUM(S27:S38)</f>
        <v>24825.153846153848</v>
      </c>
      <c r="T43" s="9">
        <f>SUM(T27:T38)</f>
        <v>23771.769230769234</v>
      </c>
      <c r="U43" s="24">
        <f>(T43-S43)/S43</f>
        <v>-4.243214853420995E-2</v>
      </c>
      <c r="V43" s="24"/>
      <c r="W43" s="9">
        <f>SUM(W27:W38)</f>
        <v>21826.536385172803</v>
      </c>
      <c r="X43" s="9">
        <f>(C85/0.24)+(G85/0.26)+(K85/0.23)</f>
        <v>21035.095512820517</v>
      </c>
      <c r="Y43" s="24">
        <f>(X43-W43)/W43</f>
        <v>-3.6260488534952708E-2</v>
      </c>
      <c r="Z43" s="9"/>
      <c r="AA43" s="2"/>
      <c r="AB43" s="2"/>
      <c r="AC43" s="2"/>
      <c r="AD43" s="2"/>
    </row>
    <row r="44" spans="1:30" x14ac:dyDescent="0.25">
      <c r="A44" s="22"/>
      <c r="B44" s="9"/>
      <c r="C44" s="40"/>
      <c r="D44" s="11"/>
      <c r="E44" s="11"/>
      <c r="F44" s="11"/>
      <c r="G44" s="40"/>
      <c r="H44" s="11"/>
      <c r="I44" s="11"/>
      <c r="J44" s="11"/>
      <c r="K44" s="58" t="s">
        <v>55</v>
      </c>
      <c r="L44" s="59"/>
      <c r="M44" s="2"/>
      <c r="N44" s="22"/>
      <c r="O44" s="60"/>
      <c r="P44" s="9"/>
      <c r="Q44" s="2"/>
      <c r="R44" s="2"/>
      <c r="S44" s="26"/>
      <c r="T44" s="61"/>
      <c r="U44" s="2"/>
      <c r="V44" s="24"/>
      <c r="W44" s="60"/>
      <c r="X44" s="9"/>
      <c r="Y44" s="9"/>
      <c r="Z44" s="24"/>
      <c r="AA44" s="2"/>
      <c r="AB44" s="2"/>
      <c r="AC44" s="2"/>
      <c r="AD44" s="2"/>
    </row>
    <row r="45" spans="1:30" x14ac:dyDescent="0.25">
      <c r="A45" s="2"/>
      <c r="B45" s="45"/>
      <c r="C45" s="13" t="s">
        <v>56</v>
      </c>
      <c r="D45" s="14"/>
      <c r="E45" s="2"/>
      <c r="F45" s="45"/>
      <c r="G45" s="13" t="s">
        <v>57</v>
      </c>
      <c r="H45" s="14"/>
      <c r="I45" s="2"/>
      <c r="J45" s="45"/>
      <c r="K45" s="13" t="s">
        <v>58</v>
      </c>
      <c r="L45" s="1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9"/>
      <c r="AA45" s="2"/>
      <c r="AB45" s="2"/>
      <c r="AC45" s="2"/>
      <c r="AD45" s="2"/>
    </row>
    <row r="46" spans="1:30" x14ac:dyDescent="0.25">
      <c r="A46" s="17" t="s">
        <v>11</v>
      </c>
      <c r="B46" s="21" t="str">
        <f>B6</f>
        <v>FY22</v>
      </c>
      <c r="C46" s="17" t="str">
        <f>C6</f>
        <v>FY23</v>
      </c>
      <c r="D46" s="20" t="str">
        <f>D26</f>
        <v>% chg</v>
      </c>
      <c r="E46" s="2"/>
      <c r="F46" s="21" t="str">
        <f>B6</f>
        <v>FY22</v>
      </c>
      <c r="G46" s="17" t="str">
        <f>C6</f>
        <v>FY23</v>
      </c>
      <c r="H46" s="20" t="str">
        <f>H26</f>
        <v>% chg</v>
      </c>
      <c r="I46" s="2"/>
      <c r="J46" s="21" t="str">
        <f>B6</f>
        <v>FY22</v>
      </c>
      <c r="K46" s="17" t="str">
        <f>C6</f>
        <v>FY23</v>
      </c>
      <c r="L46" s="20" t="str">
        <f>L6</f>
        <v>% chg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22" t="s">
        <v>14</v>
      </c>
      <c r="B47" s="51">
        <v>41945.544000000002</v>
      </c>
      <c r="C47" s="51">
        <v>38589.828999999998</v>
      </c>
      <c r="D47" s="24">
        <f t="shared" ref="D47:D58" si="18">(C47-B47)/B47</f>
        <v>-8.0001704114267866E-2</v>
      </c>
      <c r="E47" s="2"/>
      <c r="F47" s="51">
        <v>1173.2560000000001</v>
      </c>
      <c r="G47" s="51">
        <v>72.713999999999999</v>
      </c>
      <c r="H47" s="24">
        <f t="shared" ref="H47:H58" si="19">(G47-F47)/F47</f>
        <v>-0.93802375611119826</v>
      </c>
      <c r="I47" s="2"/>
      <c r="J47" s="51">
        <f t="shared" ref="J47:K58" si="20">B47-F47</f>
        <v>40772.288</v>
      </c>
      <c r="K47" s="51">
        <f>C47-G47</f>
        <v>38517.114999999998</v>
      </c>
      <c r="L47" s="24">
        <f t="shared" ref="L47:L58" si="21">(K47-J47)/J47</f>
        <v>-5.5311416420878869E-2</v>
      </c>
      <c r="M47" s="2"/>
      <c r="N47" s="2" t="s">
        <v>59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22" t="s">
        <v>15</v>
      </c>
      <c r="B48" s="51">
        <v>39801.406000000003</v>
      </c>
      <c r="C48" s="51">
        <v>40653.106</v>
      </c>
      <c r="D48" s="24">
        <f t="shared" si="18"/>
        <v>2.139874154194445E-2</v>
      </c>
      <c r="E48" s="2"/>
      <c r="F48" s="51">
        <v>484.93200000000002</v>
      </c>
      <c r="G48" s="51">
        <v>133.833</v>
      </c>
      <c r="H48" s="24">
        <f t="shared" si="19"/>
        <v>-0.72401697557595712</v>
      </c>
      <c r="I48" s="2"/>
      <c r="J48" s="51">
        <f t="shared" si="20"/>
        <v>39316.474000000002</v>
      </c>
      <c r="K48" s="51">
        <f t="shared" si="20"/>
        <v>40519.273000000001</v>
      </c>
      <c r="L48" s="24">
        <f t="shared" si="21"/>
        <v>3.0592748474850492E-2</v>
      </c>
      <c r="M48" s="2"/>
      <c r="N48" s="2" t="s">
        <v>60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2" t="s">
        <v>16</v>
      </c>
      <c r="B49" s="51">
        <v>43554.762000000002</v>
      </c>
      <c r="C49" s="51">
        <v>41646.392999999996</v>
      </c>
      <c r="D49" s="24">
        <f t="shared" si="18"/>
        <v>-4.3815392677384067E-2</v>
      </c>
      <c r="E49" s="2"/>
      <c r="F49" s="51">
        <v>357.47300000000001</v>
      </c>
      <c r="G49" s="51">
        <v>857.327</v>
      </c>
      <c r="H49" s="24">
        <f t="shared" si="19"/>
        <v>1.3982986127623624</v>
      </c>
      <c r="I49" s="2"/>
      <c r="J49" s="51">
        <f t="shared" si="20"/>
        <v>43197.289000000004</v>
      </c>
      <c r="K49" s="51">
        <f t="shared" si="20"/>
        <v>40789.065999999999</v>
      </c>
      <c r="L49" s="24">
        <f t="shared" si="21"/>
        <v>-5.574940131080923E-2</v>
      </c>
      <c r="M49" s="2"/>
      <c r="N49" s="2" t="s">
        <v>61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2" t="s">
        <v>17</v>
      </c>
      <c r="B50" s="51">
        <v>38518.383999999998</v>
      </c>
      <c r="C50" s="51">
        <v>36815.089999999997</v>
      </c>
      <c r="D50" s="24">
        <f t="shared" si="18"/>
        <v>-4.4220287123156614E-2</v>
      </c>
      <c r="E50" s="2"/>
      <c r="F50" s="51">
        <v>731.04899999999998</v>
      </c>
      <c r="G50" s="51">
        <v>591.327</v>
      </c>
      <c r="H50" s="24">
        <f t="shared" si="19"/>
        <v>-0.19112535548232742</v>
      </c>
      <c r="I50" s="2"/>
      <c r="J50" s="51">
        <f>B50-F50</f>
        <v>37787.334999999999</v>
      </c>
      <c r="K50" s="51">
        <f>C50-G50</f>
        <v>36223.762999999999</v>
      </c>
      <c r="L50" s="24">
        <f t="shared" si="21"/>
        <v>-4.1378202511502864E-2</v>
      </c>
      <c r="M50" s="2"/>
      <c r="N50" s="2" t="s">
        <v>62</v>
      </c>
      <c r="O50" s="2"/>
      <c r="P50" s="2"/>
      <c r="Q50" s="2"/>
      <c r="R50" s="2"/>
      <c r="S50" s="2"/>
      <c r="T50" s="2"/>
      <c r="U50" s="8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2" t="s">
        <v>18</v>
      </c>
      <c r="B51" s="51">
        <v>36180.038</v>
      </c>
      <c r="C51" s="51">
        <v>39040.671999999999</v>
      </c>
      <c r="D51" s="24">
        <f t="shared" si="18"/>
        <v>7.9066638901816463E-2</v>
      </c>
      <c r="E51" s="2"/>
      <c r="F51" s="51">
        <v>1229.123</v>
      </c>
      <c r="G51" s="51">
        <v>97.405000000000001</v>
      </c>
      <c r="H51" s="24">
        <f t="shared" si="19"/>
        <v>-0.92075243893410186</v>
      </c>
      <c r="I51" s="2"/>
      <c r="J51" s="51">
        <f t="shared" si="20"/>
        <v>34950.915000000001</v>
      </c>
      <c r="K51" s="51">
        <f>C51-G51</f>
        <v>38943.267</v>
      </c>
      <c r="L51" s="24">
        <f t="shared" si="21"/>
        <v>0.11422739576345851</v>
      </c>
      <c r="M51" s="2"/>
      <c r="N51" s="2" t="s">
        <v>63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22" t="s">
        <v>19</v>
      </c>
      <c r="B52" s="51">
        <v>44860.315999999999</v>
      </c>
      <c r="C52" s="51">
        <v>42682.616999999998</v>
      </c>
      <c r="D52" s="24">
        <f t="shared" si="18"/>
        <v>-4.8543995989684972E-2</v>
      </c>
      <c r="E52" s="2"/>
      <c r="F52" s="51">
        <v>365.98700000000002</v>
      </c>
      <c r="G52" s="51">
        <v>160.643</v>
      </c>
      <c r="H52" s="24">
        <f t="shared" si="19"/>
        <v>-0.56106910901206875</v>
      </c>
      <c r="I52" s="2"/>
      <c r="J52" s="51">
        <f>B52-F52</f>
        <v>44494.328999999998</v>
      </c>
      <c r="K52" s="51">
        <f>C52-G52</f>
        <v>42521.974000000002</v>
      </c>
      <c r="L52" s="24">
        <f t="shared" si="21"/>
        <v>-4.4328233380033576E-2</v>
      </c>
      <c r="M52" s="2"/>
      <c r="N52" s="2" t="s">
        <v>64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22" t="s">
        <v>20</v>
      </c>
      <c r="B53" s="51">
        <v>38734.697</v>
      </c>
      <c r="C53" s="51">
        <v>38251.692000000003</v>
      </c>
      <c r="D53" s="24">
        <f t="shared" si="18"/>
        <v>-1.2469569595445587E-2</v>
      </c>
      <c r="E53" s="2"/>
      <c r="F53" s="51">
        <v>257.46300000000002</v>
      </c>
      <c r="G53" s="51">
        <v>1588.674</v>
      </c>
      <c r="H53" s="24">
        <f t="shared" si="19"/>
        <v>5.1704944011372502</v>
      </c>
      <c r="I53" s="2"/>
      <c r="J53" s="51">
        <f t="shared" si="20"/>
        <v>38477.233999999997</v>
      </c>
      <c r="K53" s="51">
        <f t="shared" si="20"/>
        <v>36663.018000000004</v>
      </c>
      <c r="L53" s="24">
        <f t="shared" si="21"/>
        <v>-4.7150374686496258E-2</v>
      </c>
      <c r="M53" s="2"/>
      <c r="N53" s="2" t="s">
        <v>65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22" t="s">
        <v>21</v>
      </c>
      <c r="B54" s="51">
        <v>33151.396999999997</v>
      </c>
      <c r="C54" s="51">
        <v>36210.021000000001</v>
      </c>
      <c r="D54" s="24">
        <f t="shared" si="18"/>
        <v>9.2262295914709219E-2</v>
      </c>
      <c r="E54" s="2"/>
      <c r="F54" s="51">
        <v>348.12099999999998</v>
      </c>
      <c r="G54" s="51">
        <v>1196.501</v>
      </c>
      <c r="H54" s="24">
        <f t="shared" si="19"/>
        <v>2.4370262064052444</v>
      </c>
      <c r="I54" s="2"/>
      <c r="J54" s="51">
        <f t="shared" si="20"/>
        <v>32803.275999999998</v>
      </c>
      <c r="K54" s="51">
        <f>C54-G54</f>
        <v>35013.520000000004</v>
      </c>
      <c r="L54" s="24">
        <f t="shared" si="21"/>
        <v>6.737875814598536E-2</v>
      </c>
      <c r="M54" s="2"/>
      <c r="N54" s="2" t="s">
        <v>66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5"/>
    </row>
    <row r="55" spans="1:30" x14ac:dyDescent="0.25">
      <c r="A55" s="22" t="s">
        <v>22</v>
      </c>
      <c r="B55" s="51">
        <v>37342.71</v>
      </c>
      <c r="C55" s="51">
        <v>37959.997000000003</v>
      </c>
      <c r="D55" s="24">
        <f t="shared" si="18"/>
        <v>1.6530321446943833E-2</v>
      </c>
      <c r="E55" s="2"/>
      <c r="F55" s="51">
        <v>84.123000000000005</v>
      </c>
      <c r="G55" s="51">
        <v>229.47800000000001</v>
      </c>
      <c r="H55" s="24">
        <f t="shared" si="19"/>
        <v>1.7278865470798712</v>
      </c>
      <c r="I55" s="2"/>
      <c r="J55" s="51">
        <f t="shared" si="20"/>
        <v>37258.587</v>
      </c>
      <c r="K55" s="51">
        <f t="shared" si="20"/>
        <v>37730.519</v>
      </c>
      <c r="L55" s="24">
        <f t="shared" si="21"/>
        <v>1.2666395534538138E-2</v>
      </c>
      <c r="M55" s="2"/>
      <c r="N55" s="22" t="s">
        <v>67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2" t="s">
        <v>23</v>
      </c>
      <c r="B56" s="51">
        <v>36431.690999999999</v>
      </c>
      <c r="C56" s="51">
        <v>36787.175999999999</v>
      </c>
      <c r="D56" s="24">
        <f t="shared" si="18"/>
        <v>9.7575761718005517E-3</v>
      </c>
      <c r="E56" s="2"/>
      <c r="F56" s="51">
        <v>75.343999999999994</v>
      </c>
      <c r="G56" s="51">
        <v>283.96499999999997</v>
      </c>
      <c r="H56" s="24">
        <f t="shared" si="19"/>
        <v>2.7689132512210661</v>
      </c>
      <c r="I56" s="2"/>
      <c r="J56" s="51">
        <f t="shared" si="20"/>
        <v>36356.347000000002</v>
      </c>
      <c r="K56" s="51">
        <f t="shared" si="20"/>
        <v>36503.211000000003</v>
      </c>
      <c r="L56" s="24">
        <f t="shared" si="21"/>
        <v>4.0395697620556155E-3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2" t="s">
        <v>24</v>
      </c>
      <c r="B57" s="51">
        <v>38225.548000000003</v>
      </c>
      <c r="C57" s="51">
        <v>39128.385999999999</v>
      </c>
      <c r="D57" s="24">
        <f t="shared" si="18"/>
        <v>2.3618706525803005E-2</v>
      </c>
      <c r="E57" s="2"/>
      <c r="F57" s="51">
        <v>142.05600000000001</v>
      </c>
      <c r="G57" s="51">
        <v>227.14599999999999</v>
      </c>
      <c r="H57" s="24">
        <f t="shared" si="19"/>
        <v>0.59898913104691087</v>
      </c>
      <c r="I57" s="2"/>
      <c r="J57" s="51">
        <f t="shared" si="20"/>
        <v>38083.492000000006</v>
      </c>
      <c r="K57" s="51">
        <f t="shared" si="20"/>
        <v>38901.24</v>
      </c>
      <c r="L57" s="24">
        <f t="shared" si="21"/>
        <v>2.1472505725052528E-2</v>
      </c>
      <c r="M57" s="2"/>
      <c r="N57" s="22"/>
      <c r="O57" s="2"/>
      <c r="P57" s="3"/>
      <c r="Q57" s="2"/>
      <c r="R57" s="2"/>
      <c r="S57" s="2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2" t="s">
        <v>25</v>
      </c>
      <c r="B58" s="53">
        <v>43129</v>
      </c>
      <c r="C58" s="51">
        <v>0</v>
      </c>
      <c r="D58" s="28">
        <f t="shared" si="18"/>
        <v>-1</v>
      </c>
      <c r="E58" s="2"/>
      <c r="F58" s="53">
        <v>249</v>
      </c>
      <c r="G58" s="51">
        <v>0</v>
      </c>
      <c r="H58" s="28">
        <f t="shared" si="19"/>
        <v>-1</v>
      </c>
      <c r="I58" s="2"/>
      <c r="J58" s="53">
        <f t="shared" si="20"/>
        <v>42880</v>
      </c>
      <c r="K58" s="53">
        <f>C58-G58</f>
        <v>0</v>
      </c>
      <c r="L58" s="28">
        <f t="shared" si="21"/>
        <v>-1</v>
      </c>
      <c r="M58" s="2"/>
      <c r="N58" s="2"/>
      <c r="O58" s="2"/>
      <c r="P58" s="2"/>
      <c r="Q58" s="2"/>
      <c r="R58" s="2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31"/>
      <c r="B59" s="7" t="s">
        <v>68</v>
      </c>
      <c r="C59" s="7"/>
      <c r="D59" s="24"/>
      <c r="E59" s="2"/>
      <c r="F59" s="56"/>
      <c r="G59" s="34" t="s">
        <v>49</v>
      </c>
      <c r="H59" s="24"/>
      <c r="I59" s="2"/>
      <c r="J59" s="7" t="s">
        <v>69</v>
      </c>
      <c r="K59" s="7"/>
      <c r="L59" s="24"/>
      <c r="M59" s="2"/>
      <c r="N59" s="2"/>
      <c r="O59" s="62"/>
      <c r="P59" s="63"/>
      <c r="Q59" s="63"/>
      <c r="R59" s="2"/>
      <c r="S59" s="63"/>
      <c r="T59" s="64"/>
      <c r="U59" s="65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2" t="s">
        <v>30</v>
      </c>
      <c r="B60" s="11" t="str">
        <f>$B$20</f>
        <v>FY 22</v>
      </c>
      <c r="C60" s="11" t="str">
        <f>$C$20</f>
        <v>FY23</v>
      </c>
      <c r="D60" s="24" t="s">
        <v>31</v>
      </c>
      <c r="E60" s="2"/>
      <c r="F60" s="11" t="str">
        <f>$B$20</f>
        <v>FY 22</v>
      </c>
      <c r="G60" s="11" t="str">
        <f>$C$20</f>
        <v>FY23</v>
      </c>
      <c r="H60" s="24" t="s">
        <v>31</v>
      </c>
      <c r="I60" s="2"/>
      <c r="J60" s="11" t="str">
        <f>$B$20</f>
        <v>FY 22</v>
      </c>
      <c r="K60" s="11" t="str">
        <f>$C$20</f>
        <v>FY23</v>
      </c>
      <c r="L60" s="24" t="s">
        <v>31</v>
      </c>
      <c r="M60" s="2"/>
      <c r="N60" s="2"/>
      <c r="O60" s="62"/>
      <c r="P60" s="63"/>
      <c r="Q60" s="63"/>
      <c r="R60" s="2"/>
      <c r="S60" s="63"/>
      <c r="T60" s="64"/>
      <c r="U60" s="65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2" t="s">
        <v>35</v>
      </c>
      <c r="B61" s="66">
        <f>SUM(B47:B57)</f>
        <v>428746.49300000002</v>
      </c>
      <c r="C61" s="66">
        <f>SUM(C47:C57)</f>
        <v>427764.97899999999</v>
      </c>
      <c r="D61" s="67">
        <f>(C61-B61)/B61</f>
        <v>-2.289264206296434E-3</v>
      </c>
      <c r="E61" s="68"/>
      <c r="F61" s="66">
        <f>SUM(F47:F57)</f>
        <v>5248.9269999999988</v>
      </c>
      <c r="G61" s="66">
        <f>SUM(G47:G57)</f>
        <v>5439.0129999999999</v>
      </c>
      <c r="H61" s="67">
        <f>(G61-F61)/F61</f>
        <v>3.6214258647529522E-2</v>
      </c>
      <c r="I61" s="68"/>
      <c r="J61" s="66">
        <f>SUM(J47:J57)</f>
        <v>423497.56600000005</v>
      </c>
      <c r="K61" s="66">
        <f>SUM(K47:K57)</f>
        <v>422325.96600000001</v>
      </c>
      <c r="L61" s="67">
        <f>(K61-J61)/J61</f>
        <v>-2.7664857936870288E-3</v>
      </c>
      <c r="M61" s="2"/>
      <c r="N61" s="2"/>
      <c r="O61" s="69"/>
      <c r="P61" s="69"/>
      <c r="Q61" s="69"/>
      <c r="R61" s="70"/>
      <c r="S61" s="69"/>
      <c r="T61" s="69"/>
      <c r="U61" s="69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2" t="str">
        <f>A42</f>
        <v>% total</v>
      </c>
      <c r="B62" s="24">
        <f>B61/B63</f>
        <v>0.90860089019287127</v>
      </c>
      <c r="C62" s="24">
        <f>C61/C63</f>
        <v>1</v>
      </c>
      <c r="D62" s="39" t="s">
        <v>37</v>
      </c>
      <c r="E62" s="2"/>
      <c r="F62" s="24">
        <f>F61/F63</f>
        <v>0.95471020259090378</v>
      </c>
      <c r="G62" s="24">
        <f>G61/G63</f>
        <v>1</v>
      </c>
      <c r="H62" s="39" t="s">
        <v>37</v>
      </c>
      <c r="I62" s="2"/>
      <c r="J62" s="24">
        <f>J61/J63</f>
        <v>0.90805732709707565</v>
      </c>
      <c r="K62" s="24">
        <f>K61/K63</f>
        <v>1</v>
      </c>
      <c r="L62" s="39" t="s">
        <v>37</v>
      </c>
      <c r="M62" s="2"/>
      <c r="N62" s="38"/>
      <c r="O62" s="7"/>
      <c r="P62" s="56"/>
      <c r="Q62" s="56"/>
      <c r="R62" s="7"/>
      <c r="S62" s="7"/>
      <c r="T62" s="64"/>
      <c r="U62" s="11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2" t="str">
        <f>A43</f>
        <v>FYTotal</v>
      </c>
      <c r="B63" s="7">
        <f>SUM(B47:B58)</f>
        <v>471875.49300000002</v>
      </c>
      <c r="C63" s="7">
        <f>SUM(C47:C58)</f>
        <v>427764.97899999999</v>
      </c>
      <c r="D63" s="24">
        <f>(C63-B63)/B63</f>
        <v>-9.3479137302856341E-2</v>
      </c>
      <c r="E63" s="2"/>
      <c r="F63" s="7">
        <f>SUM(F47:F58)</f>
        <v>5497.9269999999988</v>
      </c>
      <c r="G63" s="7">
        <f>SUM(G47:G58)</f>
        <v>5439.0129999999999</v>
      </c>
      <c r="H63" s="24">
        <f>(G63-F63)/F63</f>
        <v>-1.0715675199033901E-2</v>
      </c>
      <c r="I63" s="2"/>
      <c r="J63" s="7">
        <f>SUM(J47:J58)</f>
        <v>466377.56600000005</v>
      </c>
      <c r="K63" s="7">
        <f>+C61-G61</f>
        <v>422325.96600000001</v>
      </c>
      <c r="L63" s="24">
        <f>(K63-J63)/J63</f>
        <v>-9.4454800598191793E-2</v>
      </c>
      <c r="M63" s="2"/>
      <c r="N63" s="38"/>
      <c r="O63" s="7"/>
      <c r="P63" s="7"/>
      <c r="Q63" s="7"/>
      <c r="R63" s="7"/>
      <c r="S63" s="7"/>
      <c r="T63" s="64"/>
      <c r="U63" s="11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2"/>
      <c r="B64" s="42"/>
      <c r="C64" s="25"/>
      <c r="D64" s="24"/>
      <c r="E64" s="2"/>
      <c r="F64" s="42"/>
      <c r="G64" s="25"/>
      <c r="H64" s="24"/>
      <c r="I64" s="2"/>
      <c r="J64" s="42"/>
      <c r="K64" s="25"/>
      <c r="L64" s="2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8"/>
      <c r="Z64" s="2"/>
      <c r="AA64" s="2"/>
      <c r="AB64" s="2"/>
      <c r="AC64" s="2"/>
      <c r="AD64" s="2"/>
    </row>
    <row r="65" spans="1:30" x14ac:dyDescent="0.25">
      <c r="A65" s="22"/>
      <c r="B65" s="71"/>
      <c r="C65" s="71"/>
      <c r="D65" s="41"/>
      <c r="E65" s="38"/>
      <c r="F65" s="71"/>
      <c r="G65" s="39"/>
      <c r="H65" s="41"/>
      <c r="I65" s="2"/>
      <c r="J65" s="2"/>
      <c r="K65" s="2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41"/>
      <c r="AA65" s="2"/>
      <c r="AB65" s="2"/>
      <c r="AC65" s="2"/>
      <c r="AD65" s="2"/>
    </row>
    <row r="66" spans="1:30" x14ac:dyDescent="0.25">
      <c r="A66" s="2"/>
      <c r="B66" s="2"/>
      <c r="C66" s="35"/>
      <c r="D66" s="35"/>
      <c r="E66" s="35"/>
      <c r="F66" s="35"/>
      <c r="G66" s="2"/>
      <c r="H66" s="35"/>
      <c r="I66" s="35"/>
      <c r="J66" s="2"/>
      <c r="K66" s="2"/>
      <c r="L66" s="7" t="s">
        <v>3</v>
      </c>
      <c r="M66" s="2"/>
      <c r="N66" s="2"/>
      <c r="O66" s="2"/>
      <c r="P66" s="2"/>
      <c r="Q66" s="2"/>
      <c r="R66" s="35"/>
      <c r="S66" s="2"/>
      <c r="T66" s="2"/>
      <c r="U66" s="2"/>
      <c r="V66" s="2"/>
      <c r="W66" s="2"/>
      <c r="X66" s="2"/>
      <c r="Y66" s="38"/>
      <c r="Z66" s="41"/>
      <c r="AA66" s="2"/>
      <c r="AB66" s="2"/>
      <c r="AC66" s="2"/>
      <c r="AD66" s="2"/>
    </row>
    <row r="67" spans="1:30" x14ac:dyDescent="0.25">
      <c r="A67" s="72"/>
      <c r="B67" s="45"/>
      <c r="C67" s="13" t="s">
        <v>70</v>
      </c>
      <c r="D67" s="73"/>
      <c r="E67" s="74"/>
      <c r="F67" s="45"/>
      <c r="G67" s="13" t="s">
        <v>71</v>
      </c>
      <c r="H67" s="14"/>
      <c r="I67" s="75"/>
      <c r="J67" s="45"/>
      <c r="K67" s="16" t="s">
        <v>72</v>
      </c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76" t="s">
        <v>11</v>
      </c>
      <c r="B68" s="21" t="str">
        <f>F46</f>
        <v>FY22</v>
      </c>
      <c r="C68" s="17" t="str">
        <f>G46</f>
        <v>FY23</v>
      </c>
      <c r="D68" s="20" t="s">
        <v>13</v>
      </c>
      <c r="E68" s="3"/>
      <c r="F68" s="21" t="str">
        <f>B68</f>
        <v>FY22</v>
      </c>
      <c r="G68" s="17" t="str">
        <f>C68</f>
        <v>FY23</v>
      </c>
      <c r="H68" s="20" t="str">
        <f>D68</f>
        <v>% chg</v>
      </c>
      <c r="I68" s="2"/>
      <c r="J68" s="49" t="str">
        <f>F68</f>
        <v>FY22</v>
      </c>
      <c r="K68" s="17" t="str">
        <f>G68</f>
        <v>FY23</v>
      </c>
      <c r="L68" s="20" t="str">
        <f>D68</f>
        <v>% chg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 t="s">
        <v>14</v>
      </c>
      <c r="B69" s="77">
        <v>910.49900000000002</v>
      </c>
      <c r="C69" s="77">
        <v>17.722999999999999</v>
      </c>
      <c r="D69" s="24">
        <f t="shared" ref="D69:D80" si="22">(C69-B69)/B69</f>
        <v>-0.98053484957149872</v>
      </c>
      <c r="E69" s="38"/>
      <c r="F69" s="77">
        <v>202.79300000000001</v>
      </c>
      <c r="G69" s="77">
        <v>54.938000000000002</v>
      </c>
      <c r="H69" s="24">
        <f>(G69-F69)/F69</f>
        <v>-0.72909321327659249</v>
      </c>
      <c r="I69" s="38"/>
      <c r="J69" s="51">
        <v>0</v>
      </c>
      <c r="K69" s="51">
        <v>0</v>
      </c>
      <c r="L69" s="24" t="e">
        <f t="shared" ref="L69:L80" si="23">(K69-J69)/J69</f>
        <v>#DIV/0!</v>
      </c>
      <c r="M69" s="2"/>
      <c r="N69" s="2"/>
      <c r="O69" s="78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2" t="s">
        <v>15</v>
      </c>
      <c r="B70" s="77">
        <v>378.19299999999998</v>
      </c>
      <c r="C70" s="77">
        <v>19.960999999999999</v>
      </c>
      <c r="D70" s="24">
        <f t="shared" si="22"/>
        <v>-0.94722007017580967</v>
      </c>
      <c r="E70" s="24"/>
      <c r="F70" s="77">
        <v>166.69800000000001</v>
      </c>
      <c r="G70" s="77">
        <v>113.872</v>
      </c>
      <c r="H70" s="24">
        <f t="shared" ref="H70:H80" si="24">(G70-F70)/F70</f>
        <v>-0.31689642347238722</v>
      </c>
      <c r="I70" s="2"/>
      <c r="J70" s="51">
        <v>0</v>
      </c>
      <c r="K70" s="51">
        <v>0</v>
      </c>
      <c r="L70" s="24" t="e">
        <f t="shared" si="23"/>
        <v>#DIV/0!</v>
      </c>
      <c r="M70" s="2"/>
      <c r="N70" s="2"/>
      <c r="O70" s="7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2" t="s">
        <v>16</v>
      </c>
      <c r="B71" s="51">
        <v>13.068</v>
      </c>
      <c r="C71" s="77">
        <v>11.224</v>
      </c>
      <c r="D71" s="24">
        <f t="shared" si="22"/>
        <v>-0.14110805019895925</v>
      </c>
      <c r="E71" s="24"/>
      <c r="F71" s="77">
        <v>344.40499999999997</v>
      </c>
      <c r="G71" s="77">
        <v>846.10299999999995</v>
      </c>
      <c r="H71" s="24">
        <f>(G71-F71)/F71</f>
        <v>1.4567093973664726</v>
      </c>
      <c r="I71" s="2"/>
      <c r="J71" s="51">
        <v>0</v>
      </c>
      <c r="K71" s="51">
        <v>0</v>
      </c>
      <c r="L71" s="24" t="e">
        <f t="shared" si="23"/>
        <v>#DIV/0!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2" t="s">
        <v>17</v>
      </c>
      <c r="B72" s="51">
        <v>539.48800000000006</v>
      </c>
      <c r="C72" s="77">
        <v>37.774999999999999</v>
      </c>
      <c r="D72" s="24">
        <f>(C72-B72)/B72</f>
        <v>-0.92997990687466636</v>
      </c>
      <c r="E72" s="24"/>
      <c r="F72" s="77">
        <v>191.56100000000001</v>
      </c>
      <c r="G72" s="77">
        <v>553.55200000000002</v>
      </c>
      <c r="H72" s="24">
        <f>(G72-F72)/F72</f>
        <v>1.8896904902354863</v>
      </c>
      <c r="I72" s="2"/>
      <c r="J72" s="51">
        <v>0</v>
      </c>
      <c r="K72" s="51">
        <v>0</v>
      </c>
      <c r="L72" s="24" t="e">
        <f t="shared" si="23"/>
        <v>#DIV/0!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2" t="s">
        <v>18</v>
      </c>
      <c r="B73" s="51">
        <v>8.3529999999999998</v>
      </c>
      <c r="C73" s="77">
        <v>4.9740000000000002</v>
      </c>
      <c r="D73" s="24">
        <f>(C73-B73)/B73</f>
        <v>-0.40452532024422361</v>
      </c>
      <c r="E73" s="24"/>
      <c r="F73" s="77">
        <v>1220.771</v>
      </c>
      <c r="G73" s="77">
        <v>92.430999999999997</v>
      </c>
      <c r="H73" s="24">
        <f>(G73-F73)/F73</f>
        <v>-0.92428473481103335</v>
      </c>
      <c r="I73" s="2"/>
      <c r="J73" s="51">
        <v>7.6999999999999999E-2</v>
      </c>
      <c r="K73" s="51">
        <v>0</v>
      </c>
      <c r="L73" s="24">
        <f t="shared" si="23"/>
        <v>-1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2" t="s">
        <v>19</v>
      </c>
      <c r="B74" s="51">
        <v>18.268999999999998</v>
      </c>
      <c r="C74" s="77">
        <v>18.927</v>
      </c>
      <c r="D74" s="24">
        <f>(C74-B74)/B74</f>
        <v>3.6017297060594519E-2</v>
      </c>
      <c r="E74" s="24"/>
      <c r="F74" s="77">
        <v>347.71699999999998</v>
      </c>
      <c r="G74" s="77">
        <v>141.71600000000001</v>
      </c>
      <c r="H74" s="24">
        <f t="shared" si="24"/>
        <v>-0.59243867858056976</v>
      </c>
      <c r="I74" s="2"/>
      <c r="J74" s="51">
        <v>0</v>
      </c>
      <c r="K74" s="51">
        <v>0</v>
      </c>
      <c r="L74" s="24" t="e">
        <f t="shared" si="23"/>
        <v>#DIV/0!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2" t="s">
        <v>20</v>
      </c>
      <c r="B75" s="51">
        <v>34.71</v>
      </c>
      <c r="C75" s="77">
        <v>116.348</v>
      </c>
      <c r="D75" s="24">
        <f t="shared" si="22"/>
        <v>2.3520023048112937</v>
      </c>
      <c r="E75" s="24"/>
      <c r="F75" s="77">
        <v>222.75399999999999</v>
      </c>
      <c r="G75" s="77">
        <v>1472.325</v>
      </c>
      <c r="H75" s="24">
        <f t="shared" si="24"/>
        <v>5.6096456180360406</v>
      </c>
      <c r="I75" s="2"/>
      <c r="J75" s="51">
        <v>0</v>
      </c>
      <c r="K75" s="51">
        <v>0</v>
      </c>
      <c r="L75" s="24" t="e">
        <f t="shared" si="23"/>
        <v>#DIV/0!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2" t="s">
        <v>21</v>
      </c>
      <c r="B76" s="51">
        <v>54.475999999999999</v>
      </c>
      <c r="C76" s="77">
        <v>28.125</v>
      </c>
      <c r="D76" s="24">
        <f t="shared" si="22"/>
        <v>-0.48371760041119022</v>
      </c>
      <c r="E76" s="24"/>
      <c r="F76" s="77">
        <v>293.642</v>
      </c>
      <c r="G76" s="77">
        <v>1168.377</v>
      </c>
      <c r="H76" s="24">
        <f t="shared" si="24"/>
        <v>2.9789165037698964</v>
      </c>
      <c r="I76" s="2"/>
      <c r="J76" s="51">
        <v>0</v>
      </c>
      <c r="K76" s="51">
        <v>0</v>
      </c>
      <c r="L76" s="24" t="e">
        <f t="shared" si="23"/>
        <v>#DIV/0!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2" t="s">
        <v>22</v>
      </c>
      <c r="B77" s="51">
        <v>27.247</v>
      </c>
      <c r="C77" s="77">
        <v>68.477999999999994</v>
      </c>
      <c r="D77" s="24">
        <f t="shared" si="22"/>
        <v>1.5132308144015854</v>
      </c>
      <c r="E77" s="24"/>
      <c r="F77" s="77">
        <v>56.875999999999998</v>
      </c>
      <c r="G77" s="77">
        <v>161</v>
      </c>
      <c r="H77" s="24">
        <f t="shared" si="24"/>
        <v>1.8307194598776284</v>
      </c>
      <c r="I77" s="2"/>
      <c r="J77" s="51">
        <v>0</v>
      </c>
      <c r="K77" s="51">
        <v>0</v>
      </c>
      <c r="L77" s="24" t="e">
        <f t="shared" si="23"/>
        <v>#DIV/0!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2" t="s">
        <v>23</v>
      </c>
      <c r="B78" s="51">
        <v>20.617000000000001</v>
      </c>
      <c r="C78" s="77">
        <v>11.646000000000001</v>
      </c>
      <c r="D78" s="24">
        <f t="shared" si="22"/>
        <v>-0.435126352039579</v>
      </c>
      <c r="E78" s="24"/>
      <c r="F78" s="77">
        <v>54.726999999999997</v>
      </c>
      <c r="G78" s="77">
        <v>272.31900000000002</v>
      </c>
      <c r="H78" s="24">
        <f t="shared" si="24"/>
        <v>3.9759533685383821</v>
      </c>
      <c r="I78" s="2"/>
      <c r="J78" s="51">
        <v>0</v>
      </c>
      <c r="K78" s="51">
        <v>0</v>
      </c>
      <c r="L78" s="24" t="e">
        <f t="shared" si="23"/>
        <v>#DIV/0!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2" t="s">
        <v>73</v>
      </c>
      <c r="B79" s="51">
        <v>36.789000000000001</v>
      </c>
      <c r="C79" s="77">
        <v>26.797000000000001</v>
      </c>
      <c r="D79" s="24">
        <f t="shared" si="22"/>
        <v>-0.27160292478730058</v>
      </c>
      <c r="E79" s="24"/>
      <c r="F79" s="77">
        <v>105.267</v>
      </c>
      <c r="G79" s="77">
        <v>200.34899999999999</v>
      </c>
      <c r="H79" s="24">
        <f t="shared" si="24"/>
        <v>0.9032460315198495</v>
      </c>
      <c r="I79" s="2"/>
      <c r="J79" s="51">
        <v>0</v>
      </c>
      <c r="K79" s="51">
        <v>0</v>
      </c>
      <c r="L79" s="24" t="e">
        <f t="shared" si="23"/>
        <v>#DIV/0!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2" t="s">
        <v>25</v>
      </c>
      <c r="B80" s="53">
        <v>81</v>
      </c>
      <c r="C80" s="77">
        <v>0</v>
      </c>
      <c r="D80" s="28">
        <f t="shared" si="22"/>
        <v>-1</v>
      </c>
      <c r="E80" s="2"/>
      <c r="F80" s="79">
        <v>168</v>
      </c>
      <c r="G80" s="77">
        <v>0</v>
      </c>
      <c r="H80" s="28">
        <f t="shared" si="24"/>
        <v>-1</v>
      </c>
      <c r="I80" s="2"/>
      <c r="J80" s="53">
        <v>0</v>
      </c>
      <c r="K80" s="53">
        <v>0</v>
      </c>
      <c r="L80" s="28" t="e">
        <f t="shared" si="23"/>
        <v>#DIV/0!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31" t="s">
        <v>74</v>
      </c>
      <c r="B81" s="7"/>
      <c r="C81" s="7"/>
      <c r="D81" s="24"/>
      <c r="E81" s="2"/>
      <c r="F81" s="7" t="s">
        <v>75</v>
      </c>
      <c r="G81" s="7"/>
      <c r="H81" s="24"/>
      <c r="I81" s="2"/>
      <c r="J81" s="7" t="s">
        <v>76</v>
      </c>
      <c r="K81" s="7"/>
      <c r="L81" s="2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 t="s">
        <v>30</v>
      </c>
      <c r="B82" s="11" t="str">
        <f>$B$20</f>
        <v>FY 22</v>
      </c>
      <c r="C82" s="11" t="str">
        <f>$C$20</f>
        <v>FY23</v>
      </c>
      <c r="D82" s="24" t="s">
        <v>33</v>
      </c>
      <c r="E82" s="2"/>
      <c r="F82" s="11" t="str">
        <f>$B$20</f>
        <v>FY 22</v>
      </c>
      <c r="G82" s="11" t="str">
        <f>$C$20</f>
        <v>FY23</v>
      </c>
      <c r="H82" s="24" t="s">
        <v>33</v>
      </c>
      <c r="I82" s="2"/>
      <c r="J82" s="11" t="str">
        <f>$B$20</f>
        <v>FY 22</v>
      </c>
      <c r="K82" s="11" t="str">
        <f>$C$20</f>
        <v>FY23</v>
      </c>
      <c r="L82" s="24" t="s">
        <v>33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2" t="s">
        <v>35</v>
      </c>
      <c r="B83" s="7">
        <f>SUM(B69:B79)</f>
        <v>2041.7090000000001</v>
      </c>
      <c r="C83" s="7">
        <f>SUM(C69:C79)</f>
        <v>361.97800000000007</v>
      </c>
      <c r="D83" s="24">
        <f>(C83-B83)/B83</f>
        <v>-0.82270832914974656</v>
      </c>
      <c r="E83" s="35"/>
      <c r="F83" s="7">
        <f>SUM(F69:F79)</f>
        <v>3207.2109999999998</v>
      </c>
      <c r="G83" s="7">
        <f>SUM(G69:G79)</f>
        <v>5076.9820000000009</v>
      </c>
      <c r="H83" s="24">
        <f>(G83-F83)/F83</f>
        <v>0.58298970663295968</v>
      </c>
      <c r="I83" s="2"/>
      <c r="J83" s="7">
        <f>SUM(J69:J79)</f>
        <v>7.6999999999999999E-2</v>
      </c>
      <c r="K83" s="7">
        <f>SUM(K69:K79)</f>
        <v>0</v>
      </c>
      <c r="L83" s="24">
        <f>(K83-J83)/J83</f>
        <v>-1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2" t="s">
        <v>36</v>
      </c>
      <c r="B84" s="24">
        <f>B83/B85</f>
        <v>0.96184121327982319</v>
      </c>
      <c r="C84" s="24">
        <f>C83/C85</f>
        <v>1</v>
      </c>
      <c r="D84" s="37" t="s">
        <v>37</v>
      </c>
      <c r="E84" s="2"/>
      <c r="F84" s="24">
        <f>F83/F85</f>
        <v>0.9502253340605965</v>
      </c>
      <c r="G84" s="24">
        <f>G83/G85</f>
        <v>1</v>
      </c>
      <c r="H84" s="37" t="s">
        <v>37</v>
      </c>
      <c r="I84" s="2"/>
      <c r="J84" s="24">
        <f>J83/J85</f>
        <v>1</v>
      </c>
      <c r="K84" s="24" t="e">
        <f>K83/K85</f>
        <v>#DIV/0!</v>
      </c>
      <c r="L84" s="3" t="s">
        <v>37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2" t="s">
        <v>38</v>
      </c>
      <c r="B85" s="7">
        <f>SUM(B69:B80)</f>
        <v>2122.7089999999998</v>
      </c>
      <c r="C85" s="7">
        <f>SUM(C69:C80)</f>
        <v>361.97800000000007</v>
      </c>
      <c r="D85" s="24">
        <f>(C85-B85)/B85</f>
        <v>-0.82947356420498519</v>
      </c>
      <c r="E85" s="35"/>
      <c r="F85" s="7">
        <f>SUM(F69:F80)</f>
        <v>3375.2109999999998</v>
      </c>
      <c r="G85" s="7">
        <f>SUM(G69:G80)</f>
        <v>5076.9820000000009</v>
      </c>
      <c r="H85" s="24">
        <f>(G85-F85)/F85</f>
        <v>0.50419692279978978</v>
      </c>
      <c r="I85" s="35"/>
      <c r="J85" s="7">
        <f>SUM(J69:J80)</f>
        <v>7.6999999999999999E-2</v>
      </c>
      <c r="K85" s="7">
        <f>SUM(K69:K80)</f>
        <v>0</v>
      </c>
      <c r="L85" s="24">
        <f>(K85-J85)/J85</f>
        <v>-1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Justice [KDOR]</dc:creator>
  <cp:lastModifiedBy>Adina Mayhew [KDOR]</cp:lastModifiedBy>
  <cp:lastPrinted>2023-03-13T16:42:09Z</cp:lastPrinted>
  <dcterms:created xsi:type="dcterms:W3CDTF">2022-09-19T18:42:05Z</dcterms:created>
  <dcterms:modified xsi:type="dcterms:W3CDTF">2023-06-20T15:50:59Z</dcterms:modified>
</cp:coreProperties>
</file>