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pvdfs\PVD\Keller-Craig Guide Folder-2024\2025 Feedlot Guide-working group\"/>
    </mc:Choice>
  </mc:AlternateContent>
  <xr:revisionPtr revIDLastSave="0" documentId="8_{97B4C86F-9FA7-4508-B9A5-5C7AA27E5CB0}" xr6:coauthVersionLast="47" xr6:coauthVersionMax="47" xr10:uidLastSave="{00000000-0000-0000-0000-000000000000}"/>
  <workbookProtection workbookAlgorithmName="SHA-512" workbookHashValue="GDi9eg7knei58KtyakAGajX/ZNenrT7WF1eiOW3m+EW/+tdB6ivYjowMTbfLnGqIYz70RxOPynAq/G2Wbeiarw==" workbookSaltValue="meb/0vIij35khCRhEkuTUw==" workbookSpinCount="100000" lockStructure="1"/>
  <bookViews>
    <workbookView xWindow="28680" yWindow="-120" windowWidth="29040" windowHeight="15720" xr2:uid="{0B33D42A-370B-4D68-AE06-C30453CEC706}"/>
  </bookViews>
  <sheets>
    <sheet name="FL Cover Sheet" sheetId="1" r:id="rId1"/>
    <sheet name="Value Reconciliation" sheetId="2" r:id="rId2"/>
    <sheet name="Data Entry-Inventory Worksheet" sheetId="3" r:id="rId3"/>
    <sheet name="Tables" sheetId="4" r:id="rId4"/>
    <sheet name="COMPARE TBLS-SALES-SUPPORT 15%" sheetId="6" r:id="rId5"/>
    <sheet name="Vendor Sales Data-NOT USED 2025" sheetId="7" r:id="rId6"/>
  </sheets>
  <externalReferences>
    <externalReference r:id="rId7"/>
    <externalReference r:id="rId8"/>
  </externalReferences>
  <definedNames>
    <definedName name="MillFactor">#REF!</definedName>
    <definedName name="MillType">'[1]Mill Types'!$A$3:$A$7</definedName>
    <definedName name="_xlnm.Print_Area" localSheetId="2">'Data Entry-Inventory Worksheet'!$A$1:$N$73</definedName>
    <definedName name="_xlnm.Print_Area" localSheetId="0">'FL Cover Sheet'!$A$1:$D$31</definedName>
    <definedName name="_xlnm.Print_Area" localSheetId="1">'Value Reconciliation'!$A$1:$G$36</definedName>
    <definedName name="PVDDistrict">[2]LandValueSheet!$C$5:$C$13</definedName>
    <definedName name="PVDLandValue">[2]LandValueSheet!$E$5:$F$13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F25" i="2" s="1"/>
  <c r="B1" i="2"/>
  <c r="D1" i="2"/>
  <c r="G1" i="2"/>
  <c r="F2" i="2"/>
  <c r="D2" i="2"/>
  <c r="N21" i="3"/>
  <c r="N22" i="3"/>
  <c r="N23" i="3"/>
  <c r="N24" i="3"/>
  <c r="N25" i="3"/>
  <c r="N26" i="3"/>
  <c r="N27" i="3"/>
  <c r="N28" i="3"/>
  <c r="N29" i="3"/>
  <c r="L21" i="3"/>
  <c r="L22" i="3"/>
  <c r="L23" i="3"/>
  <c r="L24" i="3"/>
  <c r="L25" i="3"/>
  <c r="L26" i="3"/>
  <c r="L27" i="3"/>
  <c r="L28" i="3"/>
  <c r="L29" i="3"/>
  <c r="G8" i="3"/>
  <c r="G9" i="3" s="1"/>
  <c r="F16" i="2" l="1"/>
  <c r="G6" i="3"/>
  <c r="D24" i="2"/>
  <c r="F24" i="2" s="1"/>
  <c r="B2" i="2" l="1"/>
  <c r="E26" i="2"/>
  <c r="L63" i="3"/>
  <c r="N63" i="3"/>
  <c r="L64" i="3"/>
  <c r="N64" i="3"/>
  <c r="L65" i="3"/>
  <c r="N65" i="3"/>
  <c r="L66" i="3"/>
  <c r="N66" i="3"/>
  <c r="N62" i="3"/>
  <c r="L62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N48" i="3"/>
  <c r="L48" i="3"/>
  <c r="N35" i="3"/>
  <c r="N36" i="3"/>
  <c r="N37" i="3"/>
  <c r="N38" i="3"/>
  <c r="N39" i="3"/>
  <c r="N40" i="3"/>
  <c r="N41" i="3"/>
  <c r="N42" i="3"/>
  <c r="N43" i="3"/>
  <c r="N34" i="3"/>
  <c r="L35" i="3"/>
  <c r="L36" i="3"/>
  <c r="L37" i="3"/>
  <c r="L38" i="3"/>
  <c r="L39" i="3"/>
  <c r="L40" i="3"/>
  <c r="L41" i="3"/>
  <c r="L42" i="3"/>
  <c r="L43" i="3"/>
  <c r="L34" i="3"/>
  <c r="N20" i="3"/>
  <c r="L20" i="3"/>
  <c r="L44" i="3" l="1"/>
  <c r="D7" i="2" s="1"/>
  <c r="N67" i="3"/>
  <c r="F9" i="2" s="1"/>
  <c r="L30" i="3"/>
  <c r="D6" i="2" s="1"/>
  <c r="N58" i="3"/>
  <c r="F8" i="2" s="1"/>
  <c r="L58" i="3"/>
  <c r="D8" i="2" s="1"/>
  <c r="N30" i="3"/>
  <c r="F6" i="2" s="1"/>
  <c r="N44" i="3"/>
  <c r="F7" i="2" s="1"/>
  <c r="L69" i="3"/>
  <c r="L71" i="3" s="1"/>
  <c r="L72" i="3" s="1"/>
  <c r="N69" i="3"/>
  <c r="N71" i="3" s="1"/>
  <c r="L67" i="3"/>
  <c r="D9" i="2" s="1"/>
  <c r="AI19" i="4"/>
  <c r="AI18" i="4"/>
  <c r="AI17" i="4"/>
  <c r="AI16" i="4"/>
  <c r="AF19" i="4"/>
  <c r="AF18" i="4"/>
  <c r="AF17" i="4"/>
  <c r="AF16" i="4"/>
  <c r="AC19" i="4"/>
  <c r="AC18" i="4"/>
  <c r="AC17" i="4"/>
  <c r="AC16" i="4"/>
  <c r="Z19" i="4"/>
  <c r="Z18" i="4"/>
  <c r="Z17" i="4"/>
  <c r="Z16" i="4"/>
  <c r="W16" i="4"/>
  <c r="W17" i="4"/>
  <c r="W18" i="4"/>
  <c r="W19" i="4"/>
  <c r="W15" i="4"/>
  <c r="F16" i="3"/>
  <c r="D10" i="2" l="1"/>
  <c r="D15" i="2" s="1"/>
  <c r="N72" i="3"/>
  <c r="F10" i="2" s="1"/>
  <c r="F15" i="2" s="1"/>
  <c r="A11" i="3"/>
  <c r="A12" i="3"/>
  <c r="A13" i="3"/>
  <c r="A14" i="3"/>
  <c r="A15" i="3"/>
  <c r="B11" i="3"/>
  <c r="B12" i="3"/>
  <c r="B13" i="3"/>
  <c r="B14" i="3"/>
  <c r="B15" i="3"/>
  <c r="A64" i="3"/>
  <c r="A62" i="3"/>
  <c r="D17" i="3"/>
  <c r="F17" i="2" l="1"/>
  <c r="E21" i="2" s="1"/>
  <c r="E29" i="2" s="1"/>
  <c r="E30" i="2" s="1"/>
  <c r="G12" i="3"/>
  <c r="G11" i="3"/>
  <c r="B7" i="3"/>
  <c r="B8" i="3"/>
  <c r="B9" i="3"/>
  <c r="B10" i="3"/>
  <c r="B6" i="3"/>
  <c r="A7" i="3"/>
  <c r="A8" i="3"/>
  <c r="A9" i="3"/>
  <c r="A10" i="3"/>
  <c r="A6" i="3"/>
  <c r="G1" i="3"/>
  <c r="F2" i="3"/>
  <c r="D2" i="3"/>
  <c r="D1" i="3"/>
  <c r="B2" i="3"/>
  <c r="B1" i="3"/>
  <c r="E31" i="2" l="1"/>
  <c r="E26" i="7"/>
  <c r="D26" i="7"/>
  <c r="E20" i="7"/>
  <c r="D20" i="7"/>
  <c r="E18" i="7"/>
  <c r="D18" i="7"/>
  <c r="E12" i="7"/>
  <c r="D12" i="7"/>
  <c r="E11" i="7"/>
  <c r="D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Kent [KDOR]</author>
    <author/>
  </authors>
  <commentList>
    <comment ref="G7" authorId="0" shapeId="0" xr:uid="{717D9A3A-28F1-4C08-892B-0A72C33F3168}">
      <text>
        <r>
          <rPr>
            <sz val="9"/>
            <color indexed="81"/>
            <rFont val="Open Sans"/>
            <family val="2"/>
          </rPr>
          <t>PVD Guide requirement standard-12"</t>
        </r>
      </text>
    </comment>
    <comment ref="G9" authorId="1" shapeId="0" xr:uid="{0608024A-1FC6-4A90-AA9D-8247D17FBC4B}">
      <text>
        <r>
          <rPr>
            <sz val="9"/>
            <color theme="1"/>
            <rFont val="Open Sans"/>
            <family val="2"/>
          </rPr>
          <t>PVD Guide requires standard 12" head space to calculate bunk capacity for valuation</t>
        </r>
      </text>
    </comment>
  </commentList>
</comments>
</file>

<file path=xl/sharedStrings.xml><?xml version="1.0" encoding="utf-8"?>
<sst xmlns="http://schemas.openxmlformats.org/spreadsheetml/2006/main" count="1039" uniqueCount="654">
  <si>
    <t>County</t>
  </si>
  <si>
    <t xml:space="preserve">Appraisal Year </t>
  </si>
  <si>
    <t>LIGHT YELLOW SHADED FIELDS ARE FOR USER INPUT THROUGHOUT THIS TEMPLATE</t>
  </si>
  <si>
    <t>Facility Name</t>
  </si>
  <si>
    <t>Company/Owner Name</t>
  </si>
  <si>
    <t xml:space="preserve">Other colors and non-shaded fields should remain locked to function properly. They contain data and calculations that will populate automatically based on user input into yellow fields. </t>
  </si>
  <si>
    <t>Situs Address</t>
  </si>
  <si>
    <t>Situs Zip</t>
  </si>
  <si>
    <t>Facility Contact</t>
  </si>
  <si>
    <t xml:space="preserve">Phone # </t>
  </si>
  <si>
    <t>USING TEMPLATE</t>
  </si>
  <si>
    <t>Parcel ID</t>
  </si>
  <si>
    <t>Quick Ref ID</t>
  </si>
  <si>
    <t>Begin by completing required yellow shaded fields on Cover Sheet (brown tab)</t>
  </si>
  <si>
    <t>Next go to Data Entry-Cost Worksheet (bright blue tab)</t>
  </si>
  <si>
    <t>Feedlot Location/Region</t>
  </si>
  <si>
    <t>Licensed Head Capacity</t>
  </si>
  <si>
    <t>License Type</t>
  </si>
  <si>
    <t>Bunk Capacity</t>
  </si>
  <si>
    <t>Inspection Date</t>
  </si>
  <si>
    <t>Review Appraiser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</si>
  <si>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</si>
  <si>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</si>
  <si>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</si>
  <si>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</si>
  <si>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</si>
  <si>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</si>
  <si>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</si>
  <si>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</si>
  <si>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</si>
  <si>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</si>
  <si>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</si>
  <si>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</si>
  <si>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</si>
  <si>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</si>
  <si>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</si>
  <si>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</si>
  <si>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</si>
  <si>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</si>
  <si>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</si>
  <si>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</si>
  <si>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</si>
  <si>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</si>
  <si>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</si>
  <si>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</si>
  <si>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</si>
  <si>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</si>
  <si>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</si>
  <si>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</si>
  <si>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</si>
  <si>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</si>
  <si>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</si>
  <si>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</si>
  <si>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</si>
  <si>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</si>
  <si>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</si>
  <si>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 xml:space="preserve">Greeley 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</si>
  <si>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</si>
  <si>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</si>
  <si>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</si>
  <si>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</si>
  <si>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</si>
  <si>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</si>
  <si>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</si>
  <si>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</si>
  <si>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</si>
  <si>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</si>
  <si>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</si>
  <si>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</si>
  <si>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</si>
  <si>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</si>
  <si>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</si>
  <si>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</si>
  <si>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</si>
  <si>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</si>
  <si>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</si>
  <si>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</si>
  <si>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</si>
  <si>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</si>
  <si>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</si>
  <si>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</si>
  <si>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</si>
  <si>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</si>
  <si>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</si>
  <si>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</si>
  <si>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</si>
  <si>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</si>
  <si>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</si>
  <si>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</si>
  <si>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</si>
  <si>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</si>
  <si>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</si>
  <si>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</si>
  <si>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</si>
  <si>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</si>
  <si>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</si>
  <si>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</si>
  <si>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</si>
  <si>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</si>
  <si>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</si>
  <si>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</si>
  <si>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</si>
  <si>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</si>
  <si>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</si>
  <si>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</si>
  <si>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</si>
  <si>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</si>
  <si>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</si>
  <si>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</si>
  <si>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</si>
  <si>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</si>
  <si>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Sherman</t>
  </si>
  <si>
    <t>Smith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</si>
  <si>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</si>
  <si>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</si>
  <si>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</si>
  <si>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</si>
  <si>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</si>
  <si>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</si>
  <si>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</si>
  <si>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</si>
  <si>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</si>
  <si>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</si>
  <si>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</si>
  <si>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</si>
  <si>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</si>
  <si>
    <t>Quick Ref ID#</t>
  </si>
  <si>
    <t>Owner</t>
  </si>
  <si>
    <t>Tax Year</t>
  </si>
  <si>
    <t>Situs</t>
  </si>
  <si>
    <t>Situs ZIP</t>
  </si>
  <si>
    <t>Region</t>
  </si>
  <si>
    <t>Sales Comparison Approach Summary</t>
  </si>
  <si>
    <t>Commercial Feedlot Real Estate Inventory</t>
  </si>
  <si>
    <t>Quick Ref</t>
  </si>
  <si>
    <t xml:space="preserve">Parcel Number </t>
  </si>
  <si>
    <t>Land Value Region</t>
  </si>
  <si>
    <t>Feedlot Acres</t>
  </si>
  <si>
    <t>Feedlot Capacity</t>
  </si>
  <si>
    <t>Northwest 10</t>
  </si>
  <si>
    <t>Improvement Type</t>
  </si>
  <si>
    <t>Size/SF</t>
  </si>
  <si>
    <t>Quality</t>
  </si>
  <si>
    <t>Condition</t>
  </si>
  <si>
    <t>Average</t>
  </si>
  <si>
    <t>Good</t>
  </si>
  <si>
    <t>Fair</t>
  </si>
  <si>
    <t>Feed Storage Type</t>
  </si>
  <si>
    <t>Capacity</t>
  </si>
  <si>
    <t>Feed Processing Type</t>
  </si>
  <si>
    <t>Primary</t>
  </si>
  <si>
    <t>Notes:</t>
  </si>
  <si>
    <t>Min</t>
  </si>
  <si>
    <t>Variations of Steam Flake Mill Facilities</t>
  </si>
  <si>
    <t xml:space="preserve">Weigh and Mix/Full Batch in Mill </t>
  </si>
  <si>
    <t xml:space="preserve">Weigh System in Mill, Mix Batch in Feed Truck </t>
  </si>
  <si>
    <t xml:space="preserve">Bunker System—Weigh and Mix Batch in Feed-Truck </t>
  </si>
  <si>
    <t>Low</t>
  </si>
  <si>
    <t>High</t>
  </si>
  <si>
    <t>Midpt</t>
  </si>
  <si>
    <t>Very Good Quality &amp; Condition</t>
  </si>
  <si>
    <t>Good Quality &amp; Condition</t>
  </si>
  <si>
    <t>Average Quality &amp; Condition</t>
  </si>
  <si>
    <t>Fair Quality &amp; Condition</t>
  </si>
  <si>
    <t>Variations of Non-Steam Flake Facilities</t>
  </si>
  <si>
    <t>Dry Roll Mill Facility</t>
  </si>
  <si>
    <t>Minimum Feed Processing Facility</t>
  </si>
  <si>
    <t>Added low category interpolation for 2025</t>
  </si>
  <si>
    <t>Land Values</t>
  </si>
  <si>
    <t>KS Ag Land Values &amp; Trends - Pasture/Hay</t>
  </si>
  <si>
    <t>North Central 40</t>
  </si>
  <si>
    <t>Northeast 70</t>
  </si>
  <si>
    <t>West Central 20</t>
  </si>
  <si>
    <t>Central 50</t>
  </si>
  <si>
    <t>East Central 80</t>
  </si>
  <si>
    <t>Southwest 30</t>
  </si>
  <si>
    <t>South Central 60</t>
  </si>
  <si>
    <t>Southeast 90</t>
  </si>
  <si>
    <t>KSU- KS Ag Land Values &amp; Trends</t>
  </si>
  <si>
    <t>Publication</t>
  </si>
  <si>
    <t>Feedlot Guide Use</t>
  </si>
  <si>
    <t>Size &amp; Drainage</t>
  </si>
  <si>
    <t>Bunks, Aprons, Headrails</t>
  </si>
  <si>
    <t>X</t>
  </si>
  <si>
    <t>PVD 2024 Guide</t>
  </si>
  <si>
    <t>15% PVD Recommended Increase for 2025 Guide</t>
  </si>
  <si>
    <t>5 Vendor Sales-Applied to 2024 Table Relationships</t>
  </si>
  <si>
    <t>Real Estate Only</t>
  </si>
  <si>
    <t xml:space="preserve">low </t>
  </si>
  <si>
    <t>high</t>
  </si>
  <si>
    <t>midpt</t>
  </si>
  <si>
    <t>%increase</t>
  </si>
  <si>
    <t>New High</t>
  </si>
  <si>
    <t>$94 to $75 per head</t>
  </si>
  <si>
    <t>Very Good</t>
  </si>
  <si>
    <t>$74 to $55 per head</t>
  </si>
  <si>
    <t>$55 to $44 per head</t>
  </si>
  <si>
    <t>$43 to $28 per head</t>
  </si>
  <si>
    <t>$81 to $60 per head</t>
  </si>
  <si>
    <t>$60 to $48 per head</t>
  </si>
  <si>
    <t>$47 to $31 per head</t>
  </si>
  <si>
    <t>$84 to $63 per head</t>
  </si>
  <si>
    <t>$62 to $50 per head</t>
  </si>
  <si>
    <t>$49 to $33 per head</t>
  </si>
  <si>
    <t>$72 to $50 per head</t>
  </si>
  <si>
    <t>$32 to $24 per head</t>
  </si>
  <si>
    <t>$45 to $30 per head</t>
  </si>
  <si>
    <t>$29 to $21 per head</t>
  </si>
  <si>
    <t>$20 to $12 per head</t>
  </si>
  <si>
    <t>Vendor Sale No.</t>
  </si>
  <si>
    <t>City</t>
  </si>
  <si>
    <t>State</t>
  </si>
  <si>
    <t>Head Capacity</t>
  </si>
  <si>
    <t>Capacity / Acre</t>
  </si>
  <si>
    <t xml:space="preserve"> Age</t>
  </si>
  <si>
    <t>Sale Date</t>
  </si>
  <si>
    <t>Overall Rating</t>
  </si>
  <si>
    <t>Feed Process/Mill Rating</t>
  </si>
  <si>
    <t>Mill Equip Tons/Hr</t>
  </si>
  <si>
    <t>Net Sale Price per Head</t>
  </si>
  <si>
    <t>West</t>
  </si>
  <si>
    <t>KS</t>
  </si>
  <si>
    <t>Sublette</t>
  </si>
  <si>
    <t>Satanta</t>
  </si>
  <si>
    <t>Cimarron</t>
  </si>
  <si>
    <t>Dodge City</t>
  </si>
  <si>
    <t>Net Sale Price by Overall Quality</t>
  </si>
  <si>
    <t>Max</t>
  </si>
  <si>
    <t>Median</t>
  </si>
  <si>
    <t>N/A</t>
  </si>
  <si>
    <t>Net Sale Price by Feed Mill Quality</t>
  </si>
  <si>
    <t>Net Sale Price By Region</t>
  </si>
  <si>
    <t>East</t>
  </si>
  <si>
    <t>Total Licensed Capacity / Acre</t>
  </si>
  <si>
    <t>Steam Flake- Bunker System- Weigh &amp; Mix Feed Truck</t>
  </si>
  <si>
    <t>Cond Rate</t>
  </si>
  <si>
    <t>Quality Rate</t>
  </si>
  <si>
    <t>Feedlot Region</t>
  </si>
  <si>
    <t>Feedlot Region / Location</t>
  </si>
  <si>
    <t>Total Feedlot Acres</t>
  </si>
  <si>
    <t>Feed Processing / Mill Type</t>
  </si>
  <si>
    <t xml:space="preserve">Licensed Capacity </t>
  </si>
  <si>
    <t>Inches per Head</t>
  </si>
  <si>
    <t>Bunk Linear Feet</t>
  </si>
  <si>
    <t>Feedlot Access</t>
  </si>
  <si>
    <t>M&amp;S Occupancy</t>
  </si>
  <si>
    <t>M&amp;S Const Class</t>
  </si>
  <si>
    <t>Wall Height</t>
  </si>
  <si>
    <t>Imp Descrip-Construction</t>
  </si>
  <si>
    <t>Primary Process Type</t>
  </si>
  <si>
    <t>Secondary Process Type</t>
  </si>
  <si>
    <t>Feedlot Acres per Parcel</t>
  </si>
  <si>
    <t>Quality Ratings</t>
  </si>
  <si>
    <t>Poor</t>
  </si>
  <si>
    <t xml:space="preserve">Average + </t>
  </si>
  <si>
    <t xml:space="preserve">Average  </t>
  </si>
  <si>
    <t>Average -</t>
  </si>
  <si>
    <t>Fair -</t>
  </si>
  <si>
    <t xml:space="preserve">Poor - </t>
  </si>
  <si>
    <t>Physical Condition Ratings</t>
  </si>
  <si>
    <t>Very Good -</t>
  </si>
  <si>
    <t>Good +</t>
  </si>
  <si>
    <t>Good -</t>
  </si>
  <si>
    <t xml:space="preserve">Good </t>
  </si>
  <si>
    <t>Average +</t>
  </si>
  <si>
    <t>Fair +</t>
  </si>
  <si>
    <t xml:space="preserve">Fair  </t>
  </si>
  <si>
    <t>Low +</t>
  </si>
  <si>
    <t xml:space="preserve">Low  </t>
  </si>
  <si>
    <t>Low -</t>
  </si>
  <si>
    <t>Primary Feed Process</t>
  </si>
  <si>
    <t>Physical Condition</t>
  </si>
  <si>
    <t>Steps</t>
  </si>
  <si>
    <t>Vlookup Columns</t>
  </si>
  <si>
    <t>Steam Flake-Weigh &amp; Mix Mill- Full Batch Mill</t>
  </si>
  <si>
    <t>Steam Flake- Weigh Mill- Mix Feed Truck</t>
  </si>
  <si>
    <t>Dry Roll- Weigh &amp; Mix Feed Truck</t>
  </si>
  <si>
    <t>Table</t>
  </si>
  <si>
    <t>Column</t>
  </si>
  <si>
    <t>Diff</t>
  </si>
  <si>
    <t>Min Feed Process- No Mill Facility</t>
  </si>
  <si>
    <t>column 2</t>
  </si>
  <si>
    <t>column 5</t>
  </si>
  <si>
    <t>column 8</t>
  </si>
  <si>
    <t>column 11</t>
  </si>
  <si>
    <t>column 14</t>
  </si>
  <si>
    <t>V Lookup Tables</t>
  </si>
  <si>
    <t xml:space="preserve">Exterior Wall </t>
  </si>
  <si>
    <r>
      <t xml:space="preserve">C </t>
    </r>
    <r>
      <rPr>
        <sz val="10"/>
        <color rgb="FF000000"/>
        <rFont val="Open Sans"/>
        <family val="2"/>
      </rPr>
      <t xml:space="preserve">- Masonry Bearing </t>
    </r>
  </si>
  <si>
    <r>
      <t xml:space="preserve">D </t>
    </r>
    <r>
      <rPr>
        <sz val="10"/>
        <color rgb="FF000000"/>
        <rFont val="Open Sans"/>
        <family val="2"/>
      </rPr>
      <t xml:space="preserve">- Wood or Steel Stud </t>
    </r>
  </si>
  <si>
    <r>
      <t xml:space="preserve">H - </t>
    </r>
    <r>
      <rPr>
        <sz val="10"/>
        <color rgb="FF000000"/>
        <rFont val="Open Sans"/>
        <family val="2"/>
      </rPr>
      <t>Hoop Frame</t>
    </r>
  </si>
  <si>
    <r>
      <t xml:space="preserve">P </t>
    </r>
    <r>
      <rPr>
        <sz val="10"/>
        <color rgb="FF000000"/>
        <rFont val="Open Sans"/>
        <family val="2"/>
      </rPr>
      <t>- Pole Frame (Wood)</t>
    </r>
  </si>
  <si>
    <r>
      <t xml:space="preserve">S </t>
    </r>
    <r>
      <rPr>
        <sz val="10"/>
        <color rgb="FF000000"/>
        <rFont val="Open Sans"/>
        <family val="2"/>
      </rPr>
      <t xml:space="preserve">- Metal Frame </t>
    </r>
  </si>
  <si>
    <r>
      <t xml:space="preserve">W </t>
    </r>
    <r>
      <rPr>
        <sz val="10"/>
        <color rgb="FF000000"/>
        <rFont val="Open Sans"/>
        <family val="2"/>
      </rPr>
      <t xml:space="preserve">- Metal Slant Frame </t>
    </r>
  </si>
  <si>
    <t>Improvements</t>
  </si>
  <si>
    <t xml:space="preserve">Feed Processing  </t>
  </si>
  <si>
    <t>Descrip-Construction</t>
  </si>
  <si>
    <t>Perimeter / Dimensions</t>
  </si>
  <si>
    <t>Count #</t>
  </si>
  <si>
    <t>Material</t>
  </si>
  <si>
    <t>M&amp;S Component</t>
  </si>
  <si>
    <t>Cattle Pens</t>
  </si>
  <si>
    <t>Cattle Pen Types</t>
  </si>
  <si>
    <t>Pen Type</t>
  </si>
  <si>
    <t xml:space="preserve">Pen Fencing               </t>
  </si>
  <si>
    <t xml:space="preserve">Waterers, Slabs                     </t>
  </si>
  <si>
    <t>Corrals, Working Facilities</t>
  </si>
  <si>
    <t>Stock Corral, Pipe Rails</t>
  </si>
  <si>
    <t>Stock Corral, Cable Rails</t>
  </si>
  <si>
    <t>Stock Corral, Split Rails, 4"x4" Posts</t>
  </si>
  <si>
    <t>Stock Corral, Wood Rails, 4"x4" Posts</t>
  </si>
  <si>
    <t>Stock Corral, Split Rails, 6"x6" Posts</t>
  </si>
  <si>
    <t>Stock Corral, Wood Rails, 6"x6" Posts</t>
  </si>
  <si>
    <t>Stock Corral Gate</t>
  </si>
  <si>
    <t>Holding Pen, Wash Area without Roof</t>
  </si>
  <si>
    <t>Holding Pen, Wash Area with Roof</t>
  </si>
  <si>
    <t>Paved Transfer Lane without Curbing</t>
  </si>
  <si>
    <t>Paved Transfer Lane with Curbing</t>
  </si>
  <si>
    <t>Fence, Pipe, Cable Rails</t>
  </si>
  <si>
    <t>Fence, Pipe, Pipe Rails</t>
  </si>
  <si>
    <t>Fence, Galvanized Rub Panel</t>
  </si>
  <si>
    <t>Fence, 8’ Gate</t>
  </si>
  <si>
    <t>Fence, Gate, Each Additional 4’</t>
  </si>
  <si>
    <t>Comp Descrip</t>
  </si>
  <si>
    <t>Manure, Concrete Open Pit</t>
  </si>
  <si>
    <t>Manure, Clay Lagoon</t>
  </si>
  <si>
    <t>Slurry Tank, Concrete Slab</t>
  </si>
  <si>
    <t>Floor-Type Flooding Flush System</t>
  </si>
  <si>
    <t>Feeder, Fenceline, 8' Long</t>
  </si>
  <si>
    <t>Feeder, Fenceline, Each Additional 8'</t>
  </si>
  <si>
    <t>Feeder, Feed Rack</t>
  </si>
  <si>
    <t>Feeding Trough, 1-Sided, Concrete</t>
  </si>
  <si>
    <t>Feeding Trough, 1-Sided, Steel</t>
  </si>
  <si>
    <t>Feeding Trough, 1-Sided, Wood</t>
  </si>
  <si>
    <t>Feeding Trough, 2-Sided, Concrete</t>
  </si>
  <si>
    <t>Feeding Trough, 2-Sided, Steel</t>
  </si>
  <si>
    <t>Feeding Trough, 2-Sided, Wood</t>
  </si>
  <si>
    <t>Feeding Trough, Roof, Metal Structure</t>
  </si>
  <si>
    <t>Feeding Trough, Roof, Wood Structure</t>
  </si>
  <si>
    <t>Sloped Feed Rail Guard, Galvanized</t>
  </si>
  <si>
    <t>Sloped Feed Rail Guard, Zinc Coated</t>
  </si>
  <si>
    <t>Headrail, Double Swing Self-Locking</t>
  </si>
  <si>
    <t>Watering Trough, Concrete</t>
  </si>
  <si>
    <t>Watering Trough, Steel</t>
  </si>
  <si>
    <t>Watering Tank, Galvanized</t>
  </si>
  <si>
    <t>Feed Storage- Bins, Tanks, Bunkers,…...</t>
  </si>
  <si>
    <t>Capacity Tons / Hour</t>
  </si>
  <si>
    <t>Descrip-Construction Major Repair Date</t>
  </si>
  <si>
    <t xml:space="preserve"> Improvements</t>
  </si>
  <si>
    <t>Quality Average</t>
  </si>
  <si>
    <t>Condition Average</t>
  </si>
  <si>
    <t>Feed Storage</t>
  </si>
  <si>
    <t>Feed Process</t>
  </si>
  <si>
    <t>Overall Feedlot</t>
  </si>
  <si>
    <t>Commercial Quality Ratings</t>
  </si>
  <si>
    <t>Did not use all quality levels since only VG,G,A,F,L in feedlot manual price table for 2025</t>
  </si>
  <si>
    <t>DID NOT USE THIS LIST FOR 2025</t>
  </si>
  <si>
    <t>USED THIS LIST FOR 2025</t>
  </si>
  <si>
    <t>Condition Rate</t>
  </si>
  <si>
    <t xml:space="preserve">Overall Feedlot </t>
  </si>
  <si>
    <t>condition</t>
  </si>
  <si>
    <t>Year Built</t>
  </si>
  <si>
    <t>Feedlot Quality and Condition Summary</t>
  </si>
  <si>
    <t>Feedlot Improvements</t>
  </si>
  <si>
    <t>Finalized Overall Feedlot Quality &amp; Condition</t>
  </si>
  <si>
    <t>Value per Head $</t>
  </si>
  <si>
    <t>Reconciliation of Value</t>
  </si>
  <si>
    <t>Total Feedlot Value (Includes Land)</t>
  </si>
  <si>
    <t>Land Value per Acre</t>
  </si>
  <si>
    <t>Land Region</t>
  </si>
  <si>
    <t>Total Feedlot Land Value</t>
  </si>
  <si>
    <t>Final Value Conclusion- Feedlot Value Less Land (Orion Entry)</t>
  </si>
  <si>
    <t xml:space="preserve">Quality &amp; Condition Overall Feedlot </t>
  </si>
  <si>
    <t xml:space="preserve">Quality &amp; Condition OVERRIDE Feedlot </t>
  </si>
  <si>
    <t xml:space="preserve">                                        Total Feedlot Acres</t>
  </si>
  <si>
    <t>Bunk Linear Ft</t>
  </si>
  <si>
    <t>Calculated Bunk Capacity</t>
  </si>
  <si>
    <t>Office</t>
  </si>
  <si>
    <t>Barn</t>
  </si>
  <si>
    <t>Shed</t>
  </si>
  <si>
    <t>Shelter</t>
  </si>
  <si>
    <t>Hospital</t>
  </si>
  <si>
    <t>Quonset</t>
  </si>
  <si>
    <t>Scales</t>
  </si>
  <si>
    <t>Building</t>
  </si>
  <si>
    <t>Other</t>
  </si>
  <si>
    <t>Barn- 305</t>
  </si>
  <si>
    <t>Arena Shelter</t>
  </si>
  <si>
    <t>Barn, Feeder</t>
  </si>
  <si>
    <t>Cabin, Transient Labor</t>
  </si>
  <si>
    <t>Commercial Utility Building, Light</t>
  </si>
  <si>
    <t>Commercial Utility, Arch-Rib, Quonset</t>
  </si>
  <si>
    <t>Corn Crib Building</t>
  </si>
  <si>
    <t>Equipment (Shop) Building</t>
  </si>
  <si>
    <t>Equipment Shed</t>
  </si>
  <si>
    <t>Farm Commodity Storage Shed</t>
  </si>
  <si>
    <t>Farm Implement Arch-Rib, Quonset</t>
  </si>
  <si>
    <t>Farm Implement Building</t>
  </si>
  <si>
    <t>Farm Implement Shed</t>
  </si>
  <si>
    <t>Farm Sun Shade Shelter</t>
  </si>
  <si>
    <t>Farm Utility Arch-Rib, Quonset</t>
  </si>
  <si>
    <t>Farm Utility Building</t>
  </si>
  <si>
    <t>Farm Utility Shelter</t>
  </si>
  <si>
    <t>Farm Utility Storage Shed</t>
  </si>
  <si>
    <t>Freestall Barn</t>
  </si>
  <si>
    <t>Arena, Horse</t>
  </si>
  <si>
    <t>Grain Storage, Flathouse</t>
  </si>
  <si>
    <t>Grain Storage, Utility</t>
  </si>
  <si>
    <t>Lean-To, Equestrian</t>
  </si>
  <si>
    <t>Material Shelter</t>
  </si>
  <si>
    <t>Material Storage Building</t>
  </si>
  <si>
    <t>Material Storage Shed</t>
  </si>
  <si>
    <t>Office Shed</t>
  </si>
  <si>
    <t>Pavilon</t>
  </si>
  <si>
    <t>Prefabricated Storage Shed</t>
  </si>
  <si>
    <t>Stable</t>
  </si>
  <si>
    <t>Storage Warehouse</t>
  </si>
  <si>
    <t>Tool Shed</t>
  </si>
  <si>
    <t>Barn, Freestall</t>
  </si>
  <si>
    <t>Improvement M&amp;S Occupancies-numeric</t>
  </si>
  <si>
    <t>Improvement M&amp;S Occupancies-sort</t>
  </si>
  <si>
    <t>Building- Equipment, Storage, Utility</t>
  </si>
  <si>
    <t>Shed- Equipment, Storage, Utility</t>
  </si>
  <si>
    <t>Prefabricated Storage Shed- 133</t>
  </si>
  <si>
    <t>Pavilon- 174</t>
  </si>
  <si>
    <t>Arena Shelter- 184</t>
  </si>
  <si>
    <t>Stable- 378</t>
  </si>
  <si>
    <t>Material Storage Building- 391</t>
  </si>
  <si>
    <t>Cabin, Transient Labor- 394</t>
  </si>
  <si>
    <t>Storage Warehouse- 406</t>
  </si>
  <si>
    <t>Grain Storage, Utility- 421</t>
  </si>
  <si>
    <t>Arena, Horse- 428</t>
  </si>
  <si>
    <t>Tool Shed- 456</t>
  </si>
  <si>
    <t>Material Storage Shed- 468</t>
  </si>
  <si>
    <t>Freestall Barn- 469</t>
  </si>
  <si>
    <t>Equipment (Shop) Building- 470</t>
  </si>
  <si>
    <t>Commercial Utility Building, Light- 471</t>
  </si>
  <si>
    <t>Equipment Shed- 472</t>
  </si>
  <si>
    <t>Material Shelter- 473</t>
  </si>
  <si>
    <t>Farm Implement Building- 476</t>
  </si>
  <si>
    <t>Farm Utility Building- 477</t>
  </si>
  <si>
    <t>Farm Implement Shed- 478</t>
  </si>
  <si>
    <t>Farm Utility Storage Shed- 479</t>
  </si>
  <si>
    <t>Grain Storage, Flathouse- 493</t>
  </si>
  <si>
    <t>Corn Crib Building- 524</t>
  </si>
  <si>
    <t>Office Shed- 554</t>
  </si>
  <si>
    <t>Commercial Utility, Arch-Rib, Quonset- 555</t>
  </si>
  <si>
    <t>Farm Utility Arch-Rib, Quonset- 557</t>
  </si>
  <si>
    <t>Farm Implement Arch-Rib, Quonset- 558</t>
  </si>
  <si>
    <t>Lean-To, Equestrian- 560</t>
  </si>
  <si>
    <t>Barn, Feeder- 561</t>
  </si>
  <si>
    <t>Farm Commodity Storage Shed- 562</t>
  </si>
  <si>
    <t>Farm Utility Shelter- 565</t>
  </si>
  <si>
    <t>Farm Sun Shade Shelter- 566</t>
  </si>
  <si>
    <t>Alpha # combined</t>
  </si>
  <si>
    <t>Feeder, Fenceline, 8' Long- 1104</t>
  </si>
  <si>
    <t>Feeder, Fenceline, Each Additional 8'- 1105</t>
  </si>
  <si>
    <t>Feeding Trough, 1-Sided, Concrete- 1130</t>
  </si>
  <si>
    <t>Feeding Trough, 2-Sided, Concrete- 1133</t>
  </si>
  <si>
    <t>Feeding Trough, Roof, Metal Structure-1136</t>
  </si>
  <si>
    <t>Feeding Trough, Roof, Wood Structure- 1137</t>
  </si>
  <si>
    <t>Manure, Concrete Open Pit- 1175</t>
  </si>
  <si>
    <t>Manure, Clay Lagoon- 1176</t>
  </si>
  <si>
    <t>Slurry Tank, Concrete Slab- 1179</t>
  </si>
  <si>
    <t>Floor-Type Flooding Flush System- 1184</t>
  </si>
  <si>
    <t>Stock Corral, Pipe Rails- 1240</t>
  </si>
  <si>
    <t>Stock Corral, Cable Rails- 1241</t>
  </si>
  <si>
    <t>Stock Corral, Split Rails, 4"x4" Posts- 1242</t>
  </si>
  <si>
    <t>Stock Corral, Wood Rails, 4"x4" Posts- 1243</t>
  </si>
  <si>
    <t>Stock Corral, Split Rails, 6"x6" Posts- 1244</t>
  </si>
  <si>
    <t>Stock Corral, Wood Rails, 6"x6" Posts- 1245</t>
  </si>
  <si>
    <t>Stock Corral Gate- 1246</t>
  </si>
  <si>
    <t>Paved Transfer Lane without Curbing- 1385</t>
  </si>
  <si>
    <t>Paved Transfer Lane with Curbing- 1386</t>
  </si>
  <si>
    <t>Fence, Pipe, Cable Rails- 1387</t>
  </si>
  <si>
    <t>Fence, Pipe, Pipe Rails- 1388</t>
  </si>
  <si>
    <t>Fence, 8’ Gate- 1390</t>
  </si>
  <si>
    <t>Fence, Gate, Each Additional 4’- 1391</t>
  </si>
  <si>
    <t>Cattle Pen M&amp;S Components- separated</t>
  </si>
  <si>
    <t>Cattle Pen M&amp;S Comp combo</t>
  </si>
  <si>
    <t>Grain</t>
  </si>
  <si>
    <t>High Moisture Corn</t>
  </si>
  <si>
    <t>Ensilage</t>
  </si>
  <si>
    <t>Hay</t>
  </si>
  <si>
    <t>Protein</t>
  </si>
  <si>
    <t>Fat &amp; Molasses</t>
  </si>
  <si>
    <t>Liquid Manure Tank, Concrete Rectangular</t>
  </si>
  <si>
    <t>Liquid Manure Tank, Concrete Round</t>
  </si>
  <si>
    <t>Liquid Manure Tank, No Cover</t>
  </si>
  <si>
    <t>Liquid Manure Tank, Plank Cover</t>
  </si>
  <si>
    <t>Liquid Manure Tank, Concrete Rectangular- 1170</t>
  </si>
  <si>
    <t>Liquid Manure Tank, Concrete Round- 1171</t>
  </si>
  <si>
    <t>Liquid Manure Tank, No Cover- 1172</t>
  </si>
  <si>
    <t>Feed Storage Components</t>
  </si>
  <si>
    <t>Grain Elevator, Wood Crib, Metal Clad</t>
  </si>
  <si>
    <t>Elevator Annex, Wood Crib, Metal Clad</t>
  </si>
  <si>
    <t>Grain Elevator, Slip Form Concrete</t>
  </si>
  <si>
    <t>Elevator Annex, Slip Form Concrete</t>
  </si>
  <si>
    <t>Bucket Elevator 1,000 to 8,000 Bu/Hr</t>
  </si>
  <si>
    <t>Bucket Elevator 500 to 999 Bu/Hr</t>
  </si>
  <si>
    <t>Bucket Elevator 8,001 to 10,000 Bu/Hr</t>
  </si>
  <si>
    <t>Receiving Pit</t>
  </si>
  <si>
    <t>Silo, Concrete Stave, 10’ - 15’ Dia.</t>
  </si>
  <si>
    <t>Silo, Concrete Stave, 16’ - 23’ Dia.</t>
  </si>
  <si>
    <t>Silo, Concrete Stave, 24’ - 30’ Dia.</t>
  </si>
  <si>
    <t>Silo, Concrete Stave, No Roof, 10’ - 15' Dia.</t>
  </si>
  <si>
    <t>Silo, Concrete Stave, No Roof, 16’ - 23’ Dia.</t>
  </si>
  <si>
    <t>Silo, Concrete Stave, No Roof, 24’ - 30’ Dia.</t>
  </si>
  <si>
    <t>Silo, Concrete Poured, 12’ - 15’ Dia.</t>
  </si>
  <si>
    <t>Silo, Concrete Poured, 16’ - 23’ Dia.</t>
  </si>
  <si>
    <t>Silo, Concrete Poured, 24’ - 30’ Dia.</t>
  </si>
  <si>
    <t>Silo, Concrete Poured, No Roof, 12’ - 15’ Dia.</t>
  </si>
  <si>
    <t>Silo, Concrete Poured, No Roof, 16’ - 23’ Dia.</t>
  </si>
  <si>
    <t>Silo, Concrete Poured, No Roof, 24’ - 30’ Dia.</t>
  </si>
  <si>
    <t>Silo, Porcelain, 14’ Dia.</t>
  </si>
  <si>
    <t>Silo, Porcelain, 17’ Dia.</t>
  </si>
  <si>
    <t>Silo, Porcelain, 20’ Dia.</t>
  </si>
  <si>
    <t>Silo, Porcelain, 25’ Dia.</t>
  </si>
  <si>
    <t>Silo, Porcelain, 31’ Dia.</t>
  </si>
  <si>
    <t>Silo, Porcelain, Pre-Owned/Rebuilt, 14’ Dia.</t>
  </si>
  <si>
    <t>Silo, Porcelain, Pre-Owned/Rebuilt, 17’ Dia.</t>
  </si>
  <si>
    <t>Silo, Porcelain, Pre-Owned/Rebuilt, 20’ Dia.</t>
  </si>
  <si>
    <t>Silo, Porcelain, Pre-Owned/Rebuilt, 25’ Dia.</t>
  </si>
  <si>
    <t>Silo, Porcelain, Pre-Owned/Rebuilt, 31’ Dia.</t>
  </si>
  <si>
    <t>Bunker Silo, Tilt-Up Conc, Precast Walls</t>
  </si>
  <si>
    <t>Bunker Silo, Tile-Up Conc, Poles/Braces</t>
  </si>
  <si>
    <t>Bunker Silo, Wood, Cantilevered Poles</t>
  </si>
  <si>
    <t>Trench Silo, Concrete</t>
  </si>
  <si>
    <t>Trench Silo, Wood</t>
  </si>
  <si>
    <t>Trench Silo, Plastic Lined</t>
  </si>
  <si>
    <t>Steel Bin, without Drying, 15’ - 29’ Dia.</t>
  </si>
  <si>
    <t>Steel Bin, without Drying, 30’ - 59’ Dia.</t>
  </si>
  <si>
    <t>Steel Bin, without Drying, 60’ - 89’ Dia.</t>
  </si>
  <si>
    <t>Steel Bin, without Drying, 90’ - 105’ Dia.</t>
  </si>
  <si>
    <t>Steel Bin, with Drying, 15’ - 29’ Dia.</t>
  </si>
  <si>
    <t>Steel Bin, with Drying, 30’ - 48’ Dia.</t>
  </si>
  <si>
    <t>Steel Bin, Concrete Slab Floor</t>
  </si>
  <si>
    <t>Steel Tank</t>
  </si>
  <si>
    <t>Steel Bin, Hopper Bottom, 15’ Dia.</t>
  </si>
  <si>
    <t>Steel Bin, Hopper Bottom, 18’ Dia.</t>
  </si>
  <si>
    <t>Steel Bin, Hopper Bottom, 21’ Dia.</t>
  </si>
  <si>
    <t>Steel Bin, Hopper Bottom, 24’ Dia.</t>
  </si>
  <si>
    <t>Steel Bin, Hopper Bottom, 30’ Dia.</t>
  </si>
  <si>
    <t>Feed Bin, Fiberglass Hopper Bottom, 6’ Dia.</t>
  </si>
  <si>
    <t>Feed Bin, Fiberglass Hopper Bottom, 7’ Dia.</t>
  </si>
  <si>
    <t>Feed Bin, Fiberglass Hopper Bottom, 8’ Dia.</t>
  </si>
  <si>
    <t>Feed Bin, Fiberglass Hopper Bottom, 10’ Dia.</t>
  </si>
  <si>
    <t>Feed Bin, Steel Hopper Bottom, 6’ Dia.</t>
  </si>
  <si>
    <t>Feed Bin, Steel Hopper Bottom, 7’ Dia.</t>
  </si>
  <si>
    <t>Feed Bin, Steel Hopper Bottom, 9’ Dia.</t>
  </si>
  <si>
    <t>Feed Bin, Steel Hopper Bottom, 12’ Dia.</t>
  </si>
  <si>
    <t>Cylindrical Wire Mesh Corn Crib Bin</t>
  </si>
  <si>
    <t>Steel Bin, without Drying, 1-14 ft.dia.,7 ft. hgt.</t>
  </si>
  <si>
    <t>Steel Bin, without Drying, 1-14 ft.dia.,11 ft. hgt.</t>
  </si>
  <si>
    <t>Steel Bin, without Drying, 1-14 ft.dia.,15 ft. hgt.</t>
  </si>
  <si>
    <t>Steel Bin, without Drying, 1-14 ft.dia.,18 ft. hgt.</t>
  </si>
  <si>
    <t>Steel Bin, Concrete Slab Floor, 1-14 ft. diameter</t>
  </si>
  <si>
    <t>Steel Bin, with Drying, 1-14 ft.dia.,7 ft. hgt.</t>
  </si>
  <si>
    <t>Steel Bin, with Drying, 1-14 ft.dia., 11 ft. hgt.</t>
  </si>
  <si>
    <t>Steel Bin, with Drying, 1-14 ft.dia., 15 ft. hgt.</t>
  </si>
  <si>
    <t>Steel Bin, with Drying, 1-14 ft.dia., 18 ft. hgt.</t>
  </si>
  <si>
    <t>Hopper Bins, 7 ft.  Diameter, 22 ft-24 ft bin height</t>
  </si>
  <si>
    <t>Hopper Bins, 7 ft diameter, 25 ft-26 ft bin height</t>
  </si>
  <si>
    <t>Hopper Bins, 7 ft diameter, 27 ft-30 ft bin height</t>
  </si>
  <si>
    <t>Hopper Bins, 8 ft diameter, 14 ft-16 ft bin height</t>
  </si>
  <si>
    <t>Hopper Bins, 8 ft diameter, 17 ft-19 ft bin height</t>
  </si>
  <si>
    <t>Hopper Bins, 8 ft diameter, 20 ft-23 ft bin height</t>
  </si>
  <si>
    <t>Hopper Bins, 8 ft diameter, 24 ft-28 ft bin height</t>
  </si>
  <si>
    <t>Grain Bin Vent. Floor, 18 ft-48 ft diam, 19 ft-59 ft bin hgt</t>
  </si>
  <si>
    <t>Scales, Platform-Wood, 10000 lbs.</t>
  </si>
  <si>
    <t>Scales, Platform-Wood, 20000 lbs.</t>
  </si>
  <si>
    <t>Scales, Platform-Steel Plate, 10000 lbs.</t>
  </si>
  <si>
    <t>Scales, Platform-Steel Plate, 20000 lbs.</t>
  </si>
  <si>
    <t>Grain Elevator, Wood Crib, Metal Clad- 1600</t>
  </si>
  <si>
    <t>Elevator Annex, Wood Crib, Metal Clad- 1601</t>
  </si>
  <si>
    <t>Grain Elevator, Slip Form Concrete- 1602</t>
  </si>
  <si>
    <t>Elevator Annex, Slip Form Concrete- 1603</t>
  </si>
  <si>
    <t>Bucket Elevator 1,000 to 8,000 Bu/Hr- 1604</t>
  </si>
  <si>
    <t>Bucket Elevator 500 to 999 Bu/Hr- 1608</t>
  </si>
  <si>
    <t>Bucket Elevator 8,001 to 10,000 Bu/Hr- 1609</t>
  </si>
  <si>
    <t>Receiving Pit- 1612</t>
  </si>
  <si>
    <t>Silo, Concrete Stave, 10’ - 15’ Dia.- 1640</t>
  </si>
  <si>
    <t>Silo, Concrete Stave, 16’ - 23’ Dia.- 1641</t>
  </si>
  <si>
    <t>Silo, Concrete Stave, 24’ - 30’ Dia.- 1642</t>
  </si>
  <si>
    <t>Silo, Concrete Stave, No Roof, 10’ - 15' Dia.- 1645</t>
  </si>
  <si>
    <t>Silo, Concrete Stave, No Roof, 16’ - 23’ Dia.- 1646</t>
  </si>
  <si>
    <t>Silo, Concrete Stave, No Roof, 24’ - 30’ Dia.- 1647</t>
  </si>
  <si>
    <t>Silo, Concrete Poured, 12’ - 15’ Dia.- 1650</t>
  </si>
  <si>
    <t>Silo, Concrete Poured, 16’ - 23’ Dia.- 1651</t>
  </si>
  <si>
    <t>Silo, Concrete Poured, 24’ - 30’ Dia.- 1652</t>
  </si>
  <si>
    <t>Silo, Concrete Poured, No Roof, 12’ - 15’ Dia.- 1655</t>
  </si>
  <si>
    <t>Silo, Concrete Poured, No Roof, 16’ - 23’ Dia.- 1656</t>
  </si>
  <si>
    <t>Silo, Concrete Poured, No Roof, 24’ - 30’ Dia.- 1657</t>
  </si>
  <si>
    <t>Silo, Porcelain, 14’ Dia.- 1670</t>
  </si>
  <si>
    <t>Silo, Porcelain, 17’ Dia.- 1671</t>
  </si>
  <si>
    <t>Silo, Porcelain, 20’ Dia.- 1672</t>
  </si>
  <si>
    <t>Silo, Porcelain, 25’ Dia.- 1673</t>
  </si>
  <si>
    <t>Silo, Porcelain, 31’ Dia.- 1674</t>
  </si>
  <si>
    <t>Silo, Porcelain, Pre-Owned/Rebuilt, 14’ Dia.- 1675</t>
  </si>
  <si>
    <t>Silo, Porcelain, Pre-Owned/Rebuilt, 17’ Dia.- 1676</t>
  </si>
  <si>
    <t>Silo, Porcelain, Pre-Owned/Rebuilt, 20’ Dia.- 1677</t>
  </si>
  <si>
    <t>Silo, Porcelain, Pre-Owned/Rebuilt, 25’ Dia.- 1678</t>
  </si>
  <si>
    <t>Silo, Porcelain, Pre-Owned/Rebuilt, 31’ Dia.- 1679</t>
  </si>
  <si>
    <t>Bunker Silo, Tilt-Up Conc, Precast Walls- 1690</t>
  </si>
  <si>
    <t>Bunker Silo, Tile-Up Conc, Poles/Braces- 1691</t>
  </si>
  <si>
    <t>Bunker Silo, Wood, Cantilevered Poles- 1692</t>
  </si>
  <si>
    <t>Trench Silo, Concrete- 1695</t>
  </si>
  <si>
    <t>Trench Silo, Wood- 1696</t>
  </si>
  <si>
    <t>Steel Bin, without Drying, 15’ - 29’ Dia.- 1700</t>
  </si>
  <si>
    <t>Steel Bin, without Drying, 30’ - 59’ Dia.- 1701</t>
  </si>
  <si>
    <t>Steel Bin, without Drying, 60’ - 89’ Dia.- 1702</t>
  </si>
  <si>
    <t>Steel Bin, without Drying, 90’ - 105’ Dia.- 1703</t>
  </si>
  <si>
    <t>Steel Bin, Concrete Slab Floor- 1710</t>
  </si>
  <si>
    <t>Steel Tank- 1716</t>
  </si>
  <si>
    <t>Steel Bin, Hopper Bottom, 15’ Dia.- 1720</t>
  </si>
  <si>
    <t>Steel Bin, Hopper Bottom, 18’ Dia.- 1721</t>
  </si>
  <si>
    <t>Steel Bin, Hopper Bottom, 21’ Dia.- 1722</t>
  </si>
  <si>
    <t>Steel Bin, Hopper Bottom, 24’ Dia.- 1723</t>
  </si>
  <si>
    <t>Steel Bin, Hopper Bottom, 30’ Dia.- 1724</t>
  </si>
  <si>
    <t>Feed Bin, Fiberglass Hopper Bottom, 6’ Dia.- 1730</t>
  </si>
  <si>
    <t>Feed Bin, Fiberglass Hopper Bottom, 7’ Dia.- 1731</t>
  </si>
  <si>
    <t>Feed Bin, Fiberglass Hopper Bottom, 8’ Dia.- 1732</t>
  </si>
  <si>
    <t>Feed Bin, Fiberglass Hopper Bottom, 10’ Dia.- 1733</t>
  </si>
  <si>
    <t>Feed Bin, Steel Hopper Bottom, 6’ Dia.- 1740</t>
  </si>
  <si>
    <t>Feed Bin, Steel Hopper Bottom, 7’ Dia.- 1741</t>
  </si>
  <si>
    <t>Feed Bin, Steel Hopper Bottom, 9’ Dia.- 1742</t>
  </si>
  <si>
    <t>Feed Bin, Steel Hopper Bottom, 12’ Dia.- 1743</t>
  </si>
  <si>
    <t>Steel Bin, without Drying, 1-14 ft.dia.,7 ft. hgt.- 8500</t>
  </si>
  <si>
    <t>Steel Bin, without Drying, 1-14 ft.dia.,11 ft. hgt.- 8501</t>
  </si>
  <si>
    <t>Steel Bin, without Drying, 1-14 ft.dia.,15 ft. hgt.- 8502</t>
  </si>
  <si>
    <t>Steel Bin, without Drying, 1-14 ft.dia.,18 ft. hgt.- 8503</t>
  </si>
  <si>
    <t>Steel Bin, Concrete Slab Floor, 1-14 ft. diameter- 8504</t>
  </si>
  <si>
    <t>Hopper Bins, 7 ft.  Diameter, 22 ft-24 ft bin height- 8510</t>
  </si>
  <si>
    <t>Hopper Bins, 7 ft diameter, 25 ft-26 ft bin height- 8511</t>
  </si>
  <si>
    <t>Hopper Bins, 7 ft diameter, 27 ft-30 ft bin height- 8512</t>
  </si>
  <si>
    <t>Hopper Bins, 8 ft diameter, 14 ft-16 ft bin height- 8513</t>
  </si>
  <si>
    <t>Hopper Bins, 8 ft diameter, 17 ft-19 ft bin height- 8514</t>
  </si>
  <si>
    <t>Hopper Bins, 8 ft diameter, 20 ft-23 ft bin height- 8515</t>
  </si>
  <si>
    <t>Hopper Bins, 8 ft diameter, 24 ft-28 ft bin height- 8516</t>
  </si>
  <si>
    <t>Scales, Platform-Wood, 10000 lbs.- 8524</t>
  </si>
  <si>
    <t>Scales, Platform-Wood, 20000 lbs.- 8525</t>
  </si>
  <si>
    <t>Scales, Platform-Steel Plate, 10000 lbs.- 8532</t>
  </si>
  <si>
    <t>Scales, Platform-Steel Plate, 20000 lbs.- 8533</t>
  </si>
  <si>
    <t>Feed Storage Components- combo</t>
  </si>
  <si>
    <t>Enter data into yellow shaded fields. Not all data required. Drop-downs description data for convenience</t>
  </si>
  <si>
    <t>Quality and Condition cells are required for each line entry to create overall rating for feedlot</t>
  </si>
  <si>
    <t>Add any notes at bottom of data entry worksheet</t>
  </si>
  <si>
    <t>Verify Overall Feedlot Rating, make adjustments per section for accurate quality and condition descriptions</t>
  </si>
  <si>
    <t>Go to Value Reconciliation tab (bright yellow) . Verify quality and condition data for Overall Feedlot Rate</t>
  </si>
  <si>
    <r>
      <rPr>
        <b/>
        <sz val="9"/>
        <color rgb="FF000000"/>
        <rFont val="Open Sans"/>
        <family val="2"/>
      </rPr>
      <t>OVERRIDE Feedlot Rate replaces calculated Overall Rate</t>
    </r>
    <r>
      <rPr>
        <sz val="9"/>
        <color rgb="FF000000"/>
        <rFont val="Open Sans"/>
        <family val="2"/>
      </rPr>
      <t xml:space="preserve"> in Sales Comparison Finalized Overall Feedlot Quality &amp; Condition</t>
    </r>
  </si>
  <si>
    <t>poor -</t>
  </si>
  <si>
    <t>very good</t>
  </si>
  <si>
    <t>All data fields in lavendar are OPTIONAL for descriptive purposes</t>
  </si>
  <si>
    <t>Quality &amp; Cond REQUIRED if line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</si>
</sst>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&quot;$&quot;#,##0"/>
    <numFmt numFmtId="165" formatCode="&quot;$&quot;#,##0.00"/>
    <numFmt numFmtId="166" formatCode="[$-409]mmm\-yy;@"/>
    <numFmt numFmtId="167" formatCode="mm/dd/yy;@"/>
  </numFmts>
  <fonts count="6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  <family val="1"/>
      <scheme val="minor"/>
    </font>
    <font>
      <b/>
      <sz val="11"/>
      <color theme="1"/>
      <name val="Open Sans"/>
      <family val="2"/>
    </font>
    <font>
      <sz val="11"/>
      <name val="Open Sans"/>
      <family val="2"/>
    </font>
    <font>
      <sz val="11"/>
      <color theme="1"/>
      <name val="Open Sans"/>
      <family val="2"/>
    </font>
    <font>
      <sz val="11"/>
      <color rgb="FF000000"/>
      <name val="Aptos Narrow"/>
      <family val="1"/>
      <scheme val="minor"/>
    </font>
    <font>
      <sz val="12"/>
      <color rgb="FF000000"/>
      <name val="Open Sans"/>
      <family val="2"/>
    </font>
    <font>
      <b/>
      <sz val="12"/>
      <color rgb="FF000000"/>
      <name val="Open Sans"/>
      <family val="2"/>
    </font>
    <font>
      <b/>
      <sz val="11"/>
      <name val="Open Sans"/>
      <family val="2"/>
    </font>
    <font>
      <sz val="11"/>
      <color rgb="FFFF0000"/>
      <name val="Open Sans"/>
      <family val="2"/>
    </font>
    <font>
      <sz val="10"/>
      <color rgb="FF00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1"/>
      <color theme="0"/>
      <name val="Open Sans"/>
      <family val="2"/>
    </font>
    <font>
      <b/>
      <sz val="11"/>
      <color rgb="FF000000"/>
      <name val="Open Sans"/>
      <family val="2"/>
    </font>
    <font>
      <b/>
      <sz val="12"/>
      <color theme="1"/>
      <name val="Open Sans"/>
      <family val="2"/>
    </font>
    <font>
      <b/>
      <sz val="16"/>
      <color theme="1"/>
      <name val="Open Sans"/>
      <family val="2"/>
    </font>
    <font>
      <b/>
      <sz val="10"/>
      <color rgb="FFFF0000"/>
      <name val="Open Sans"/>
      <family val="2"/>
    </font>
    <font>
      <b/>
      <sz val="10"/>
      <name val="Open Sans"/>
      <family val="2"/>
    </font>
    <font>
      <b/>
      <sz val="10"/>
      <color rgb="FFC00000"/>
      <name val="Open Sans"/>
      <family val="2"/>
    </font>
    <font>
      <sz val="11"/>
      <name val="Calibri"/>
      <family val="2"/>
    </font>
    <font>
      <sz val="11"/>
      <color theme="1"/>
      <name val="Aptos Narrow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Aptos Narrow"/>
      <family val="2"/>
      <scheme val="minor"/>
    </font>
    <font>
      <sz val="11"/>
      <color rgb="FFC00000"/>
      <name val="Calibri"/>
      <family val="2"/>
    </font>
    <font>
      <b/>
      <sz val="20"/>
      <color rgb="FF000000"/>
      <name val="Calibri"/>
      <family val="2"/>
    </font>
    <font>
      <b/>
      <sz val="10"/>
      <color rgb="FFC00000"/>
      <name val="Aptos Narrow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color rgb="FFC00000"/>
      <name val="Calibri"/>
      <family val="2"/>
    </font>
    <font>
      <sz val="22"/>
      <color rgb="FF000000"/>
      <name val="Aptos Narrow"/>
      <family val="2"/>
      <scheme val="minor"/>
    </font>
    <font>
      <b/>
      <sz val="12"/>
      <color rgb="FF000000"/>
      <name val="Times New Roman"/>
      <family val="1"/>
    </font>
    <font>
      <b/>
      <i/>
      <sz val="9.5"/>
      <color rgb="FF000000"/>
      <name val="Times New Roman"/>
      <family val="1"/>
    </font>
    <font>
      <b/>
      <sz val="8.5"/>
      <color rgb="FF000000"/>
      <name val="Times New Roman"/>
      <family val="1"/>
    </font>
    <font>
      <b/>
      <sz val="9.5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0"/>
      <name val="Open Sans"/>
      <family val="2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22"/>
      <color theme="1"/>
      <name val="Calibri"/>
      <family val="2"/>
    </font>
    <font>
      <b/>
      <sz val="10"/>
      <color rgb="FF000000"/>
      <name val="Open Sans"/>
      <family val="2"/>
    </font>
    <font>
      <sz val="7"/>
      <name val="Arial"/>
      <family val="2"/>
    </font>
    <font>
      <b/>
      <sz val="14"/>
      <color theme="1"/>
      <name val="Open Sans"/>
      <family val="2"/>
    </font>
    <font>
      <b/>
      <sz val="18"/>
      <color theme="1"/>
      <name val="Open Sans"/>
      <family val="2"/>
    </font>
    <font>
      <sz val="9"/>
      <color rgb="FF000000"/>
      <name val="Open Sans"/>
      <family val="2"/>
    </font>
    <font>
      <sz val="7"/>
      <name val="Times New Roman"/>
      <family val="1"/>
    </font>
    <font>
      <sz val="8"/>
      <name val="Open Sans"/>
      <family val="2"/>
    </font>
    <font>
      <sz val="8"/>
      <color theme="1"/>
      <name val="Open Sans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1"/>
      <name val="Open Sans"/>
      <family val="2"/>
    </font>
    <font>
      <sz val="9"/>
      <color theme="1"/>
      <name val="Open Sans"/>
      <family val="2"/>
    </font>
    <font>
      <b/>
      <sz val="9"/>
      <color rgb="FF000000"/>
      <name val="Open Sans"/>
      <family val="2"/>
    </font>
    <font>
      <b/>
      <sz val="14"/>
      <color rgb="FFC00000"/>
      <name val="Open Sans"/>
      <family val="2"/>
    </font>
    <font>
      <b/>
      <sz val="14"/>
      <name val="Open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9FE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theme="4" tint="0.79998168889431442"/>
      </patternFill>
    </fill>
    <fill>
      <patternFill patternType="solid">
        <fgColor rgb="FFFFFFCC"/>
        <bgColor theme="4" tint="0.79998168889431442"/>
      </patternFill>
    </fill>
    <fill>
      <patternFill patternType="solid">
        <fgColor rgb="FFCCFFFF"/>
        <bgColor theme="4" tint="0.79998168889431442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rgb="FFEFE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FFF2CC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rgb="FFFF9966"/>
        <bgColor indexed="64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61" fillId="0" borderId="0"/>
  </cellStyleXfs>
  <cellXfs count="615">
    <xf numFmtId="0" fontId="0" fillId="0" borderId="0" xfId="0"/>
    <xf numFmtId="0" fontId="5" fillId="0" borderId="0" xfId="2" applyFont="1"/>
    <xf numFmtId="0" fontId="6" fillId="2" borderId="1" xfId="2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0" fontId="7" fillId="3" borderId="2" xfId="2" applyFont="1" applyFill="1" applyBorder="1" applyAlignment="1">
      <alignment horizontal="center"/>
    </xf>
    <xf numFmtId="0" fontId="8" fillId="0" borderId="0" xfId="2" applyFont="1"/>
    <xf numFmtId="0" fontId="9" fillId="0" borderId="0" xfId="2" applyFont="1" applyAlignment="1">
      <alignment wrapText="1"/>
    </xf>
    <xf numFmtId="0" fontId="11" fillId="0" borderId="0" xfId="2" applyFont="1"/>
    <xf numFmtId="0" fontId="12" fillId="0" borderId="9" xfId="2" applyFont="1" applyBorder="1" applyAlignment="1">
      <alignment horizontal="center"/>
    </xf>
    <xf numFmtId="0" fontId="8" fillId="0" borderId="0" xfId="2" applyFont="1" applyAlignment="1">
      <alignment horizontal="right"/>
    </xf>
    <xf numFmtId="0" fontId="7" fillId="0" borderId="0" xfId="2" applyFont="1"/>
    <xf numFmtId="0" fontId="7" fillId="2" borderId="12" xfId="2" applyFont="1" applyFill="1" applyBorder="1" applyAlignment="1">
      <alignment horizontal="center"/>
    </xf>
    <xf numFmtId="0" fontId="7" fillId="0" borderId="0" xfId="2" applyFont="1" applyAlignment="1">
      <alignment horizontal="right"/>
    </xf>
    <xf numFmtId="0" fontId="7" fillId="2" borderId="15" xfId="2" applyFont="1" applyFill="1" applyBorder="1" applyAlignment="1">
      <alignment horizontal="center"/>
    </xf>
    <xf numFmtId="0" fontId="7" fillId="0" borderId="16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9" xfId="2" applyFont="1" applyBorder="1" applyAlignment="1">
      <alignment horizontal="center"/>
    </xf>
    <xf numFmtId="0" fontId="7" fillId="2" borderId="17" xfId="2" applyFont="1" applyFill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12" xfId="2" applyFont="1" applyFill="1" applyBorder="1" applyAlignment="1">
      <alignment horizontal="center"/>
    </xf>
    <xf numFmtId="0" fontId="11" fillId="0" borderId="0" xfId="2" applyFont="1" applyAlignment="1">
      <alignment horizontal="right"/>
    </xf>
    <xf numFmtId="0" fontId="5" fillId="0" borderId="16" xfId="2" applyFont="1" applyBorder="1"/>
    <xf numFmtId="0" fontId="16" fillId="0" borderId="0" xfId="3" applyFont="1" applyAlignment="1">
      <alignment horizontal="left"/>
    </xf>
    <xf numFmtId="0" fontId="17" fillId="0" borderId="0" xfId="4" applyFont="1" applyAlignment="1">
      <alignment horizontal="left" wrapText="1"/>
    </xf>
    <xf numFmtId="0" fontId="7" fillId="0" borderId="2" xfId="4" applyFont="1" applyBorder="1" applyAlignment="1">
      <alignment horizontal="left" wrapText="1"/>
    </xf>
    <xf numFmtId="0" fontId="17" fillId="0" borderId="0" xfId="4" applyFont="1" applyAlignment="1">
      <alignment horizontal="left"/>
    </xf>
    <xf numFmtId="0" fontId="11" fillId="0" borderId="0" xfId="4" applyFont="1" applyAlignment="1">
      <alignment horizontal="center"/>
    </xf>
    <xf numFmtId="0" fontId="17" fillId="0" borderId="2" xfId="4" applyFont="1" applyBorder="1" applyAlignment="1">
      <alignment horizontal="center"/>
    </xf>
    <xf numFmtId="0" fontId="4" fillId="0" borderId="0" xfId="4"/>
    <xf numFmtId="0" fontId="17" fillId="0" borderId="0" xfId="4" applyFont="1" applyAlignment="1">
      <alignment horizontal="center"/>
    </xf>
    <xf numFmtId="0" fontId="4" fillId="0" borderId="2" xfId="4" applyBorder="1" applyAlignment="1">
      <alignment horizontal="center"/>
    </xf>
    <xf numFmtId="0" fontId="5" fillId="0" borderId="0" xfId="4" applyFont="1"/>
    <xf numFmtId="0" fontId="7" fillId="0" borderId="2" xfId="4" applyFont="1" applyBorder="1" applyAlignment="1">
      <alignment horizontal="center"/>
    </xf>
    <xf numFmtId="165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vertical="center"/>
    </xf>
    <xf numFmtId="0" fontId="8" fillId="0" borderId="0" xfId="4" applyFont="1"/>
    <xf numFmtId="49" fontId="5" fillId="10" borderId="0" xfId="4" applyNumberFormat="1" applyFont="1" applyFill="1" applyAlignment="1">
      <alignment horizontal="center"/>
    </xf>
    <xf numFmtId="165" fontId="7" fillId="10" borderId="0" xfId="4" applyNumberFormat="1" applyFont="1" applyFill="1" applyAlignment="1">
      <alignment horizontal="center"/>
    </xf>
    <xf numFmtId="3" fontId="7" fillId="10" borderId="0" xfId="4" applyNumberFormat="1" applyFont="1" applyFill="1" applyAlignment="1">
      <alignment horizontal="center"/>
    </xf>
    <xf numFmtId="164" fontId="7" fillId="10" borderId="0" xfId="4" applyNumberFormat="1" applyFont="1" applyFill="1" applyAlignment="1">
      <alignment horizontal="center"/>
    </xf>
    <xf numFmtId="0" fontId="7" fillId="0" borderId="0" xfId="4" applyFont="1" applyAlignment="1">
      <alignment wrapText="1"/>
    </xf>
    <xf numFmtId="0" fontId="1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6" fillId="0" borderId="0" xfId="5" applyFont="1"/>
    <xf numFmtId="0" fontId="29" fillId="13" borderId="15" xfId="5" applyFont="1" applyFill="1" applyBorder="1" applyAlignment="1">
      <alignment horizontal="center"/>
    </xf>
    <xf numFmtId="0" fontId="29" fillId="13" borderId="21" xfId="5" applyFont="1" applyFill="1" applyBorder="1" applyAlignment="1">
      <alignment horizontal="center"/>
    </xf>
    <xf numFmtId="0" fontId="28" fillId="12" borderId="20" xfId="5" applyFont="1" applyFill="1" applyBorder="1" applyAlignment="1">
      <alignment horizontal="center" wrapText="1"/>
    </xf>
    <xf numFmtId="164" fontId="24" fillId="0" borderId="15" xfId="5" applyNumberFormat="1" applyBorder="1" applyAlignment="1">
      <alignment horizontal="center"/>
    </xf>
    <xf numFmtId="164" fontId="24" fillId="0" borderId="21" xfId="5" applyNumberFormat="1" applyBorder="1" applyAlignment="1">
      <alignment horizontal="center"/>
    </xf>
    <xf numFmtId="0" fontId="26" fillId="13" borderId="20" xfId="5" applyFont="1" applyFill="1" applyBorder="1" applyAlignment="1">
      <alignment horizontal="center"/>
    </xf>
    <xf numFmtId="0" fontId="26" fillId="0" borderId="15" xfId="5" applyFont="1" applyBorder="1" applyAlignment="1">
      <alignment horizontal="center"/>
    </xf>
    <xf numFmtId="0" fontId="26" fillId="0" borderId="21" xfId="5" applyFont="1" applyBorder="1" applyAlignment="1">
      <alignment horizontal="center"/>
    </xf>
    <xf numFmtId="0" fontId="26" fillId="0" borderId="15" xfId="5" applyFont="1" applyBorder="1"/>
    <xf numFmtId="0" fontId="26" fillId="0" borderId="21" xfId="5" applyFont="1" applyBorder="1"/>
    <xf numFmtId="164" fontId="26" fillId="0" borderId="15" xfId="5" applyNumberFormat="1" applyFont="1" applyBorder="1" applyAlignment="1">
      <alignment horizontal="center"/>
    </xf>
    <xf numFmtId="164" fontId="26" fillId="0" borderId="21" xfId="5" applyNumberFormat="1" applyFont="1" applyBorder="1" applyAlignment="1">
      <alignment horizontal="center"/>
    </xf>
    <xf numFmtId="17" fontId="26" fillId="0" borderId="0" xfId="5" applyNumberFormat="1" applyFont="1"/>
    <xf numFmtId="0" fontId="30" fillId="12" borderId="42" xfId="5" applyFont="1" applyFill="1" applyBorder="1" applyAlignment="1">
      <alignment horizontal="center" wrapText="1"/>
    </xf>
    <xf numFmtId="164" fontId="31" fillId="0" borderId="1" xfId="5" applyNumberFormat="1" applyFont="1" applyBorder="1" applyAlignment="1">
      <alignment horizontal="center"/>
    </xf>
    <xf numFmtId="164" fontId="31" fillId="0" borderId="40" xfId="5" applyNumberFormat="1" applyFont="1" applyBorder="1" applyAlignment="1">
      <alignment horizontal="center"/>
    </xf>
    <xf numFmtId="0" fontId="26" fillId="0" borderId="2" xfId="5" applyFont="1" applyBorder="1"/>
    <xf numFmtId="164" fontId="32" fillId="0" borderId="1" xfId="5" applyNumberFormat="1" applyFont="1" applyBorder="1" applyAlignment="1">
      <alignment horizontal="center"/>
    </xf>
    <xf numFmtId="164" fontId="32" fillId="0" borderId="40" xfId="5" applyNumberFormat="1" applyFont="1" applyBorder="1" applyAlignment="1">
      <alignment horizontal="center"/>
    </xf>
    <xf numFmtId="17" fontId="26" fillId="0" borderId="2" xfId="5" applyNumberFormat="1" applyFont="1" applyBorder="1"/>
    <xf numFmtId="0" fontId="28" fillId="0" borderId="0" xfId="5" applyFont="1" applyAlignment="1">
      <alignment horizontal="center" vertical="center" wrapText="1"/>
    </xf>
    <xf numFmtId="0" fontId="28" fillId="14" borderId="20" xfId="5" applyFont="1" applyFill="1" applyBorder="1" applyAlignment="1">
      <alignment horizontal="center" wrapText="1"/>
    </xf>
    <xf numFmtId="0" fontId="29" fillId="14" borderId="15" xfId="5" applyFont="1" applyFill="1" applyBorder="1" applyAlignment="1">
      <alignment horizontal="center"/>
    </xf>
    <xf numFmtId="0" fontId="29" fillId="14" borderId="21" xfId="5" applyFont="1" applyFill="1" applyBorder="1" applyAlignment="1">
      <alignment horizontal="center"/>
    </xf>
    <xf numFmtId="0" fontId="26" fillId="14" borderId="20" xfId="5" applyFont="1" applyFill="1" applyBorder="1" applyAlignment="1">
      <alignment horizontal="center"/>
    </xf>
    <xf numFmtId="0" fontId="34" fillId="0" borderId="0" xfId="5" applyFont="1"/>
    <xf numFmtId="0" fontId="35" fillId="0" borderId="0" xfId="5" applyFont="1"/>
    <xf numFmtId="0" fontId="26" fillId="0" borderId="0" xfId="5" applyFont="1" applyAlignment="1">
      <alignment horizontal="center"/>
    </xf>
    <xf numFmtId="164" fontId="37" fillId="0" borderId="0" xfId="5" applyNumberFormat="1" applyFont="1" applyAlignment="1">
      <alignment horizontal="center"/>
    </xf>
    <xf numFmtId="0" fontId="29" fillId="0" borderId="0" xfId="5" applyFont="1"/>
    <xf numFmtId="0" fontId="26" fillId="19" borderId="42" xfId="5" applyFont="1" applyFill="1" applyBorder="1" applyAlignment="1">
      <alignment horizontal="center"/>
    </xf>
    <xf numFmtId="0" fontId="39" fillId="19" borderId="48" xfId="5" applyFont="1" applyFill="1" applyBorder="1" applyAlignment="1">
      <alignment horizontal="center"/>
    </xf>
    <xf numFmtId="6" fontId="26" fillId="0" borderId="0" xfId="5" applyNumberFormat="1" applyFont="1" applyAlignment="1">
      <alignment horizontal="center"/>
    </xf>
    <xf numFmtId="0" fontId="24" fillId="0" borderId="0" xfId="5"/>
    <xf numFmtId="0" fontId="40" fillId="0" borderId="0" xfId="5" applyFont="1" applyAlignment="1">
      <alignment horizontal="center"/>
    </xf>
    <xf numFmtId="0" fontId="24" fillId="0" borderId="0" xfId="5" applyAlignment="1">
      <alignment horizontal="center"/>
    </xf>
    <xf numFmtId="164" fontId="24" fillId="0" borderId="14" xfId="5" applyNumberFormat="1" applyBorder="1" applyAlignment="1">
      <alignment horizontal="center"/>
    </xf>
    <xf numFmtId="164" fontId="24" fillId="0" borderId="0" xfId="5" applyNumberFormat="1" applyAlignment="1">
      <alignment horizontal="center"/>
    </xf>
    <xf numFmtId="0" fontId="24" fillId="0" borderId="13" xfId="5" applyBorder="1"/>
    <xf numFmtId="0" fontId="24" fillId="0" borderId="14" xfId="5" applyBorder="1" applyAlignment="1">
      <alignment horizontal="center"/>
    </xf>
    <xf numFmtId="0" fontId="42" fillId="0" borderId="37" xfId="5" applyFont="1" applyBorder="1" applyAlignment="1">
      <alignment horizontal="center" vertical="center" wrapText="1"/>
    </xf>
    <xf numFmtId="0" fontId="42" fillId="20" borderId="5" xfId="5" applyFont="1" applyFill="1" applyBorder="1" applyAlignment="1">
      <alignment horizontal="center" vertical="center" wrapText="1"/>
    </xf>
    <xf numFmtId="0" fontId="24" fillId="12" borderId="15" xfId="5" applyFill="1" applyBorder="1"/>
    <xf numFmtId="0" fontId="24" fillId="12" borderId="15" xfId="5" applyFill="1" applyBorder="1" applyAlignment="1">
      <alignment horizontal="center"/>
    </xf>
    <xf numFmtId="164" fontId="24" fillId="12" borderId="21" xfId="5" applyNumberFormat="1" applyFill="1" applyBorder="1" applyAlignment="1">
      <alignment horizontal="center"/>
    </xf>
    <xf numFmtId="0" fontId="24" fillId="13" borderId="20" xfId="5" applyFill="1" applyBorder="1"/>
    <xf numFmtId="164" fontId="24" fillId="13" borderId="21" xfId="5" applyNumberFormat="1" applyFill="1" applyBorder="1" applyAlignment="1">
      <alignment horizontal="center"/>
    </xf>
    <xf numFmtId="0" fontId="24" fillId="14" borderId="20" xfId="5" applyFill="1" applyBorder="1"/>
    <xf numFmtId="164" fontId="24" fillId="14" borderId="15" xfId="5" applyNumberFormat="1" applyFill="1" applyBorder="1" applyAlignment="1">
      <alignment horizontal="center"/>
    </xf>
    <xf numFmtId="0" fontId="24" fillId="14" borderId="21" xfId="5" applyFill="1" applyBorder="1" applyAlignment="1">
      <alignment horizontal="center"/>
    </xf>
    <xf numFmtId="0" fontId="43" fillId="0" borderId="49" xfId="5" applyFont="1" applyBorder="1" applyAlignment="1">
      <alignment horizontal="center" vertical="center" wrapText="1"/>
    </xf>
    <xf numFmtId="0" fontId="44" fillId="20" borderId="11" xfId="5" applyFont="1" applyFill="1" applyBorder="1" applyAlignment="1">
      <alignment horizontal="center" vertical="center" wrapText="1"/>
    </xf>
    <xf numFmtId="0" fontId="24" fillId="0" borderId="15" xfId="5" applyBorder="1"/>
    <xf numFmtId="0" fontId="24" fillId="0" borderId="20" xfId="5" applyBorder="1"/>
    <xf numFmtId="9" fontId="0" fillId="6" borderId="21" xfId="1" applyFont="1" applyFill="1" applyBorder="1" applyAlignment="1">
      <alignment horizontal="center"/>
    </xf>
    <xf numFmtId="0" fontId="24" fillId="9" borderId="0" xfId="5" applyFill="1"/>
    <xf numFmtId="0" fontId="24" fillId="9" borderId="15" xfId="5" applyFill="1" applyBorder="1"/>
    <xf numFmtId="0" fontId="24" fillId="9" borderId="20" xfId="5" applyFill="1" applyBorder="1"/>
    <xf numFmtId="164" fontId="24" fillId="9" borderId="15" xfId="5" applyNumberFormat="1" applyFill="1" applyBorder="1" applyAlignment="1">
      <alignment horizontal="center"/>
    </xf>
    <xf numFmtId="165" fontId="24" fillId="0" borderId="0" xfId="5" applyNumberFormat="1"/>
    <xf numFmtId="164" fontId="24" fillId="0" borderId="15" xfId="5" applyNumberFormat="1" applyBorder="1"/>
    <xf numFmtId="164" fontId="24" fillId="0" borderId="20" xfId="5" applyNumberFormat="1" applyBorder="1"/>
    <xf numFmtId="1" fontId="24" fillId="0" borderId="14" xfId="5" applyNumberFormat="1" applyBorder="1" applyAlignment="1">
      <alignment horizontal="center"/>
    </xf>
    <xf numFmtId="164" fontId="24" fillId="12" borderId="15" xfId="5" applyNumberFormat="1" applyFill="1" applyBorder="1" applyAlignment="1">
      <alignment horizontal="center"/>
    </xf>
    <xf numFmtId="164" fontId="24" fillId="13" borderId="15" xfId="5" applyNumberFormat="1" applyFill="1" applyBorder="1" applyAlignment="1">
      <alignment horizontal="center"/>
    </xf>
    <xf numFmtId="0" fontId="24" fillId="0" borderId="2" xfId="5" applyBorder="1"/>
    <xf numFmtId="0" fontId="24" fillId="0" borderId="1" xfId="5" applyBorder="1"/>
    <xf numFmtId="164" fontId="24" fillId="0" borderId="1" xfId="5" applyNumberFormat="1" applyBorder="1" applyAlignment="1">
      <alignment horizontal="center"/>
    </xf>
    <xf numFmtId="164" fontId="24" fillId="0" borderId="40" xfId="5" applyNumberFormat="1" applyBorder="1" applyAlignment="1">
      <alignment horizontal="center"/>
    </xf>
    <xf numFmtId="0" fontId="24" fillId="0" borderId="42" xfId="5" applyBorder="1"/>
    <xf numFmtId="9" fontId="0" fillId="6" borderId="40" xfId="1" applyFont="1" applyFill="1" applyBorder="1" applyAlignment="1">
      <alignment horizontal="center"/>
    </xf>
    <xf numFmtId="0" fontId="11" fillId="21" borderId="15" xfId="5" applyFont="1" applyFill="1" applyBorder="1" applyAlignment="1">
      <alignment horizontal="center" wrapText="1"/>
    </xf>
    <xf numFmtId="0" fontId="11" fillId="22" borderId="15" xfId="5" applyFont="1" applyFill="1" applyBorder="1" applyAlignment="1">
      <alignment horizontal="center" wrapText="1"/>
    </xf>
    <xf numFmtId="0" fontId="5" fillId="23" borderId="15" xfId="5" applyFont="1" applyFill="1" applyBorder="1" applyAlignment="1">
      <alignment horizontal="center" wrapText="1"/>
    </xf>
    <xf numFmtId="3" fontId="7" fillId="23" borderId="15" xfId="5" applyNumberFormat="1" applyFont="1" applyFill="1" applyBorder="1" applyAlignment="1">
      <alignment horizontal="center"/>
    </xf>
    <xf numFmtId="1" fontId="7" fillId="23" borderId="15" xfId="5" applyNumberFormat="1" applyFont="1" applyFill="1" applyBorder="1" applyAlignment="1">
      <alignment horizontal="center"/>
    </xf>
    <xf numFmtId="0" fontId="7" fillId="23" borderId="15" xfId="5" applyFont="1" applyFill="1" applyBorder="1" applyAlignment="1">
      <alignment horizontal="center"/>
    </xf>
    <xf numFmtId="166" fontId="7" fillId="23" borderId="15" xfId="5" applyNumberFormat="1" applyFont="1" applyFill="1" applyBorder="1" applyAlignment="1">
      <alignment horizontal="center"/>
    </xf>
    <xf numFmtId="164" fontId="7" fillId="23" borderId="15" xfId="5" applyNumberFormat="1" applyFont="1" applyFill="1" applyBorder="1" applyAlignment="1">
      <alignment horizontal="center"/>
    </xf>
    <xf numFmtId="0" fontId="5" fillId="3" borderId="15" xfId="5" applyFont="1" applyFill="1" applyBorder="1" applyAlignment="1">
      <alignment horizontal="center" wrapText="1"/>
    </xf>
    <xf numFmtId="3" fontId="7" fillId="3" borderId="15" xfId="5" applyNumberFormat="1" applyFont="1" applyFill="1" applyBorder="1" applyAlignment="1">
      <alignment horizontal="center"/>
    </xf>
    <xf numFmtId="1" fontId="7" fillId="3" borderId="15" xfId="5" applyNumberFormat="1" applyFont="1" applyFill="1" applyBorder="1" applyAlignment="1">
      <alignment horizontal="center"/>
    </xf>
    <xf numFmtId="0" fontId="7" fillId="3" borderId="15" xfId="5" applyFont="1" applyFill="1" applyBorder="1" applyAlignment="1">
      <alignment horizontal="center"/>
    </xf>
    <xf numFmtId="166" fontId="7" fillId="3" borderId="15" xfId="5" applyNumberFormat="1" applyFont="1" applyFill="1" applyBorder="1" applyAlignment="1">
      <alignment horizontal="center"/>
    </xf>
    <xf numFmtId="164" fontId="7" fillId="3" borderId="15" xfId="5" applyNumberFormat="1" applyFont="1" applyFill="1" applyBorder="1" applyAlignment="1">
      <alignment horizontal="center"/>
    </xf>
    <xf numFmtId="0" fontId="7" fillId="0" borderId="12" xfId="5" applyFont="1" applyBorder="1"/>
    <xf numFmtId="0" fontId="7" fillId="0" borderId="12" xfId="5" applyFont="1" applyBorder="1" applyAlignment="1">
      <alignment horizontal="center"/>
    </xf>
    <xf numFmtId="0" fontId="7" fillId="0" borderId="15" xfId="5" applyFont="1" applyBorder="1" applyAlignment="1">
      <alignment horizontal="center"/>
    </xf>
    <xf numFmtId="6" fontId="7" fillId="0" borderId="15" xfId="5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48" fillId="0" borderId="0" xfId="0" applyFont="1"/>
    <xf numFmtId="0" fontId="14" fillId="11" borderId="35" xfId="0" applyFont="1" applyFill="1" applyBorder="1" applyAlignment="1">
      <alignment horizontal="center"/>
    </xf>
    <xf numFmtId="164" fontId="48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4" fillId="11" borderId="15" xfId="0" applyFont="1" applyFill="1" applyBorder="1" applyAlignment="1">
      <alignment horizontal="center"/>
    </xf>
    <xf numFmtId="0" fontId="15" fillId="26" borderId="15" xfId="0" applyFont="1" applyFill="1" applyBorder="1" applyAlignment="1">
      <alignment horizontal="center" wrapText="1"/>
    </xf>
    <xf numFmtId="3" fontId="14" fillId="0" borderId="0" xfId="0" applyNumberFormat="1" applyFont="1"/>
    <xf numFmtId="0" fontId="15" fillId="27" borderId="15" xfId="0" applyFont="1" applyFill="1" applyBorder="1" applyAlignment="1">
      <alignment horizontal="center" wrapText="1"/>
    </xf>
    <xf numFmtId="3" fontId="22" fillId="0" borderId="15" xfId="0" applyNumberFormat="1" applyFont="1" applyBorder="1" applyAlignment="1">
      <alignment horizontal="center"/>
    </xf>
    <xf numFmtId="37" fontId="14" fillId="0" borderId="15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46" fillId="6" borderId="15" xfId="0" applyFont="1" applyFill="1" applyBorder="1" applyAlignment="1">
      <alignment horizontal="center"/>
    </xf>
    <xf numFmtId="0" fontId="14" fillId="11" borderId="15" xfId="0" applyFont="1" applyFill="1" applyBorder="1"/>
    <xf numFmtId="164" fontId="15" fillId="0" borderId="0" xfId="0" applyNumberFormat="1" applyFont="1" applyAlignment="1">
      <alignment horizontal="center"/>
    </xf>
    <xf numFmtId="2" fontId="26" fillId="0" borderId="15" xfId="5" applyNumberFormat="1" applyFont="1" applyBorder="1" applyAlignment="1">
      <alignment horizontal="center"/>
    </xf>
    <xf numFmtId="0" fontId="29" fillId="30" borderId="15" xfId="5" applyFont="1" applyFill="1" applyBorder="1" applyAlignment="1">
      <alignment horizontal="center"/>
    </xf>
    <xf numFmtId="0" fontId="29" fillId="31" borderId="15" xfId="5" applyFont="1" applyFill="1" applyBorder="1" applyAlignment="1">
      <alignment horizontal="center"/>
    </xf>
    <xf numFmtId="3" fontId="14" fillId="0" borderId="0" xfId="0" applyNumberFormat="1" applyFont="1" applyAlignment="1">
      <alignment wrapText="1"/>
    </xf>
    <xf numFmtId="164" fontId="51" fillId="0" borderId="0" xfId="0" applyNumberFormat="1" applyFont="1" applyAlignment="1">
      <alignment horizontal="center"/>
    </xf>
    <xf numFmtId="164" fontId="26" fillId="0" borderId="15" xfId="5" applyNumberFormat="1" applyFont="1" applyBorder="1"/>
    <xf numFmtId="164" fontId="31" fillId="0" borderId="15" xfId="5" applyNumberFormat="1" applyFont="1" applyBorder="1" applyAlignment="1">
      <alignment horizontal="center"/>
    </xf>
    <xf numFmtId="0" fontId="50" fillId="12" borderId="15" xfId="5" applyFont="1" applyFill="1" applyBorder="1" applyAlignment="1">
      <alignment horizontal="center" wrapText="1"/>
    </xf>
    <xf numFmtId="0" fontId="26" fillId="12" borderId="15" xfId="5" applyFont="1" applyFill="1" applyBorder="1"/>
    <xf numFmtId="0" fontId="50" fillId="13" borderId="15" xfId="5" applyFont="1" applyFill="1" applyBorder="1" applyAlignment="1">
      <alignment horizontal="center" wrapText="1"/>
    </xf>
    <xf numFmtId="0" fontId="26" fillId="13" borderId="15" xfId="5" applyFont="1" applyFill="1" applyBorder="1"/>
    <xf numFmtId="0" fontId="50" fillId="32" borderId="15" xfId="5" applyFont="1" applyFill="1" applyBorder="1" applyAlignment="1">
      <alignment horizontal="center" wrapText="1"/>
    </xf>
    <xf numFmtId="0" fontId="26" fillId="32" borderId="15" xfId="5" applyFont="1" applyFill="1" applyBorder="1"/>
    <xf numFmtId="0" fontId="50" fillId="14" borderId="15" xfId="5" applyFont="1" applyFill="1" applyBorder="1" applyAlignment="1">
      <alignment horizontal="center" wrapText="1"/>
    </xf>
    <xf numFmtId="0" fontId="26" fillId="14" borderId="15" xfId="5" applyFont="1" applyFill="1" applyBorder="1"/>
    <xf numFmtId="0" fontId="26" fillId="31" borderId="15" xfId="5" applyFont="1" applyFill="1" applyBorder="1"/>
    <xf numFmtId="0" fontId="26" fillId="27" borderId="15" xfId="5" applyFont="1" applyFill="1" applyBorder="1"/>
    <xf numFmtId="0" fontId="3" fillId="12" borderId="15" xfId="5" applyFont="1" applyFill="1" applyBorder="1" applyAlignment="1">
      <alignment horizontal="center"/>
    </xf>
    <xf numFmtId="0" fontId="28" fillId="13" borderId="48" xfId="5" applyFont="1" applyFill="1" applyBorder="1" applyAlignment="1">
      <alignment horizontal="center"/>
    </xf>
    <xf numFmtId="0" fontId="28" fillId="32" borderId="20" xfId="5" applyFont="1" applyFill="1" applyBorder="1" applyAlignment="1">
      <alignment horizontal="center" wrapText="1"/>
    </xf>
    <xf numFmtId="0" fontId="27" fillId="14" borderId="48" xfId="5" applyFont="1" applyFill="1" applyBorder="1" applyAlignment="1">
      <alignment horizontal="center" vertical="center"/>
    </xf>
    <xf numFmtId="0" fontId="27" fillId="32" borderId="48" xfId="5" applyFont="1" applyFill="1" applyBorder="1" applyAlignment="1">
      <alignment horizontal="center" vertical="center"/>
    </xf>
    <xf numFmtId="0" fontId="26" fillId="32" borderId="20" xfId="5" applyFont="1" applyFill="1" applyBorder="1"/>
    <xf numFmtId="0" fontId="29" fillId="32" borderId="15" xfId="5" applyFont="1" applyFill="1" applyBorder="1" applyAlignment="1">
      <alignment horizontal="center"/>
    </xf>
    <xf numFmtId="0" fontId="29" fillId="32" borderId="21" xfId="5" applyFont="1" applyFill="1" applyBorder="1" applyAlignment="1">
      <alignment horizontal="center"/>
    </xf>
    <xf numFmtId="0" fontId="26" fillId="33" borderId="20" xfId="5" applyFont="1" applyFill="1" applyBorder="1" applyAlignment="1">
      <alignment horizontal="center"/>
    </xf>
    <xf numFmtId="0" fontId="28" fillId="33" borderId="20" xfId="5" applyFont="1" applyFill="1" applyBorder="1" applyAlignment="1">
      <alignment horizontal="center" wrapText="1"/>
    </xf>
    <xf numFmtId="0" fontId="27" fillId="33" borderId="48" xfId="5" applyFont="1" applyFill="1" applyBorder="1" applyAlignment="1">
      <alignment horizontal="center" vertical="center"/>
    </xf>
    <xf numFmtId="0" fontId="29" fillId="33" borderId="15" xfId="5" applyFont="1" applyFill="1" applyBorder="1" applyAlignment="1">
      <alignment horizontal="center"/>
    </xf>
    <xf numFmtId="0" fontId="29" fillId="33" borderId="21" xfId="5" applyFont="1" applyFill="1" applyBorder="1" applyAlignment="1">
      <alignment horizontal="center"/>
    </xf>
    <xf numFmtId="0" fontId="50" fillId="33" borderId="15" xfId="5" applyFont="1" applyFill="1" applyBorder="1" applyAlignment="1">
      <alignment horizontal="center" wrapText="1"/>
    </xf>
    <xf numFmtId="0" fontId="26" fillId="33" borderId="15" xfId="5" applyFont="1" applyFill="1" applyBorder="1"/>
    <xf numFmtId="2" fontId="46" fillId="0" borderId="15" xfId="0" applyNumberFormat="1" applyFont="1" applyBorder="1" applyAlignment="1">
      <alignment horizontal="center"/>
    </xf>
    <xf numFmtId="0" fontId="14" fillId="34" borderId="38" xfId="0" applyFont="1" applyFill="1" applyBorder="1" applyAlignment="1">
      <alignment horizontal="center"/>
    </xf>
    <xf numFmtId="3" fontId="14" fillId="34" borderId="15" xfId="0" applyNumberFormat="1" applyFont="1" applyFill="1" applyBorder="1" applyAlignment="1">
      <alignment horizontal="center"/>
    </xf>
    <xf numFmtId="0" fontId="14" fillId="11" borderId="23" xfId="0" applyFont="1" applyFill="1" applyBorder="1" applyAlignment="1">
      <alignment horizontal="center"/>
    </xf>
    <xf numFmtId="0" fontId="15" fillId="27" borderId="12" xfId="0" applyFont="1" applyFill="1" applyBorder="1" applyAlignment="1">
      <alignment horizontal="center" wrapText="1"/>
    </xf>
    <xf numFmtId="0" fontId="26" fillId="0" borderId="6" xfId="5" applyFont="1" applyBorder="1"/>
    <xf numFmtId="0" fontId="26" fillId="0" borderId="7" xfId="5" applyFont="1" applyBorder="1"/>
    <xf numFmtId="0" fontId="26" fillId="0" borderId="8" xfId="5" applyFont="1" applyBorder="1"/>
    <xf numFmtId="0" fontId="26" fillId="0" borderId="13" xfId="5" applyFont="1" applyBorder="1"/>
    <xf numFmtId="0" fontId="26" fillId="0" borderId="14" xfId="5" applyFont="1" applyBorder="1"/>
    <xf numFmtId="0" fontId="26" fillId="27" borderId="0" xfId="5" applyFont="1" applyFill="1"/>
    <xf numFmtId="0" fontId="26" fillId="27" borderId="21" xfId="5" applyFont="1" applyFill="1" applyBorder="1"/>
    <xf numFmtId="0" fontId="26" fillId="0" borderId="10" xfId="5" applyFont="1" applyBorder="1"/>
    <xf numFmtId="0" fontId="26" fillId="0" borderId="1" xfId="5" applyFont="1" applyBorder="1"/>
    <xf numFmtId="0" fontId="26" fillId="0" borderId="11" xfId="5" applyFont="1" applyBorder="1"/>
    <xf numFmtId="0" fontId="27" fillId="12" borderId="20" xfId="5" applyFont="1" applyFill="1" applyBorder="1" applyAlignment="1">
      <alignment horizontal="center" vertical="center"/>
    </xf>
    <xf numFmtId="0" fontId="28" fillId="12" borderId="20" xfId="5" applyFont="1" applyFill="1" applyBorder="1" applyAlignment="1">
      <alignment horizontal="center"/>
    </xf>
    <xf numFmtId="164" fontId="3" fillId="12" borderId="21" xfId="5" applyNumberFormat="1" applyFont="1" applyFill="1" applyBorder="1" applyAlignment="1">
      <alignment horizontal="center"/>
    </xf>
    <xf numFmtId="0" fontId="27" fillId="13" borderId="20" xfId="5" applyFont="1" applyFill="1" applyBorder="1" applyAlignment="1">
      <alignment horizontal="center" vertical="center"/>
    </xf>
    <xf numFmtId="0" fontId="43" fillId="0" borderId="10" xfId="5" applyFont="1" applyBorder="1" applyAlignment="1">
      <alignment horizontal="center" vertical="center" wrapText="1"/>
    </xf>
    <xf numFmtId="0" fontId="44" fillId="20" borderId="2" xfId="5" applyFont="1" applyFill="1" applyBorder="1" applyAlignment="1">
      <alignment horizontal="center" vertical="center" wrapText="1"/>
    </xf>
    <xf numFmtId="164" fontId="24" fillId="0" borderId="0" xfId="5" applyNumberFormat="1"/>
    <xf numFmtId="164" fontId="24" fillId="0" borderId="13" xfId="5" applyNumberFormat="1" applyBorder="1"/>
    <xf numFmtId="9" fontId="0" fillId="6" borderId="14" xfId="1" applyFont="1" applyFill="1" applyBorder="1" applyAlignment="1">
      <alignment horizontal="center"/>
    </xf>
    <xf numFmtId="0" fontId="43" fillId="0" borderId="13" xfId="5" applyFont="1" applyBorder="1" applyAlignment="1">
      <alignment horizontal="center" vertical="center" wrapText="1"/>
    </xf>
    <xf numFmtId="0" fontId="44" fillId="20" borderId="0" xfId="5" applyFont="1" applyFill="1" applyAlignment="1">
      <alignment horizontal="center" vertical="center" wrapText="1"/>
    </xf>
    <xf numFmtId="164" fontId="31" fillId="0" borderId="42" xfId="5" applyNumberFormat="1" applyFont="1" applyBorder="1"/>
    <xf numFmtId="0" fontId="24" fillId="0" borderId="48" xfId="5" applyBorder="1"/>
    <xf numFmtId="164" fontId="24" fillId="0" borderId="41" xfId="5" applyNumberFormat="1" applyBorder="1" applyAlignment="1">
      <alignment horizontal="center"/>
    </xf>
    <xf numFmtId="0" fontId="24" fillId="13" borderId="18" xfId="5" applyFill="1" applyBorder="1"/>
    <xf numFmtId="164" fontId="24" fillId="13" borderId="17" xfId="5" applyNumberFormat="1" applyFill="1" applyBorder="1" applyAlignment="1">
      <alignment horizontal="center"/>
    </xf>
    <xf numFmtId="164" fontId="24" fillId="13" borderId="19" xfId="5" applyNumberFormat="1" applyFill="1" applyBorder="1" applyAlignment="1">
      <alignment horizontal="center"/>
    </xf>
    <xf numFmtId="0" fontId="24" fillId="13" borderId="48" xfId="5" applyFill="1" applyBorder="1"/>
    <xf numFmtId="164" fontId="24" fillId="13" borderId="12" xfId="5" applyNumberFormat="1" applyFill="1" applyBorder="1" applyAlignment="1">
      <alignment horizontal="center"/>
    </xf>
    <xf numFmtId="164" fontId="24" fillId="13" borderId="41" xfId="5" applyNumberFormat="1" applyFill="1" applyBorder="1" applyAlignment="1">
      <alignment horizontal="center"/>
    </xf>
    <xf numFmtId="0" fontId="24" fillId="0" borderId="10" xfId="5" applyBorder="1"/>
    <xf numFmtId="164" fontId="24" fillId="0" borderId="11" xfId="5" applyNumberFormat="1" applyBorder="1" applyAlignment="1">
      <alignment horizontal="center"/>
    </xf>
    <xf numFmtId="0" fontId="24" fillId="0" borderId="46" xfId="5" applyBorder="1"/>
    <xf numFmtId="164" fontId="24" fillId="0" borderId="47" xfId="5" applyNumberFormat="1" applyBorder="1" applyAlignment="1">
      <alignment horizontal="center"/>
    </xf>
    <xf numFmtId="0" fontId="24" fillId="13" borderId="17" xfId="5" applyFill="1" applyBorder="1" applyAlignment="1">
      <alignment horizontal="center"/>
    </xf>
    <xf numFmtId="0" fontId="26" fillId="0" borderId="20" xfId="5" applyFont="1" applyBorder="1"/>
    <xf numFmtId="0" fontId="21" fillId="27" borderId="15" xfId="0" applyFont="1" applyFill="1" applyBorder="1" applyAlignment="1">
      <alignment horizontal="center" wrapText="1"/>
    </xf>
    <xf numFmtId="0" fontId="15" fillId="27" borderId="15" xfId="5" applyFont="1" applyFill="1" applyBorder="1"/>
    <xf numFmtId="0" fontId="19" fillId="0" borderId="0" xfId="0" applyFont="1"/>
    <xf numFmtId="0" fontId="48" fillId="0" borderId="25" xfId="0" applyFont="1" applyBorder="1" applyProtection="1">
      <protection locked="0"/>
    </xf>
    <xf numFmtId="0" fontId="54" fillId="0" borderId="0" xfId="0" applyFont="1" applyAlignment="1">
      <alignment horizontal="center"/>
    </xf>
    <xf numFmtId="0" fontId="54" fillId="0" borderId="0" xfId="0" applyFont="1"/>
    <xf numFmtId="3" fontId="14" fillId="11" borderId="15" xfId="0" applyNumberFormat="1" applyFont="1" applyFill="1" applyBorder="1" applyAlignment="1">
      <alignment horizontal="center"/>
    </xf>
    <xf numFmtId="0" fontId="47" fillId="0" borderId="0" xfId="0" applyFont="1"/>
    <xf numFmtId="2" fontId="15" fillId="0" borderId="0" xfId="0" applyNumberFormat="1" applyFont="1" applyAlignment="1">
      <alignment horizontal="center"/>
    </xf>
    <xf numFmtId="2" fontId="15" fillId="0" borderId="0" xfId="0" applyNumberFormat="1" applyFont="1"/>
    <xf numFmtId="0" fontId="15" fillId="28" borderId="15" xfId="0" applyFont="1" applyFill="1" applyBorder="1" applyAlignment="1">
      <alignment horizontal="center" wrapText="1"/>
    </xf>
    <xf numFmtId="2" fontId="21" fillId="0" borderId="15" xfId="0" applyNumberFormat="1" applyFont="1" applyBorder="1" applyAlignment="1">
      <alignment horizontal="center" wrapText="1"/>
    </xf>
    <xf numFmtId="2" fontId="15" fillId="0" borderId="15" xfId="0" applyNumberFormat="1" applyFont="1" applyBorder="1" applyAlignment="1">
      <alignment horizontal="center"/>
    </xf>
    <xf numFmtId="0" fontId="15" fillId="28" borderId="12" xfId="0" applyFont="1" applyFill="1" applyBorder="1" applyAlignment="1">
      <alignment horizontal="center" wrapText="1"/>
    </xf>
    <xf numFmtId="0" fontId="55" fillId="0" borderId="0" xfId="0" applyFont="1" applyAlignment="1">
      <alignment horizontal="center" wrapText="1"/>
    </xf>
    <xf numFmtId="2" fontId="0" fillId="0" borderId="0" xfId="0" applyNumberFormat="1"/>
    <xf numFmtId="0" fontId="29" fillId="0" borderId="0" xfId="5" applyFont="1" applyAlignment="1">
      <alignment horizontal="center"/>
    </xf>
    <xf numFmtId="2" fontId="26" fillId="0" borderId="0" xfId="5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18" fillId="27" borderId="15" xfId="0" applyFont="1" applyFill="1" applyBorder="1" applyAlignment="1">
      <alignment horizontal="center" wrapText="1"/>
    </xf>
    <xf numFmtId="2" fontId="18" fillId="0" borderId="15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6" fillId="0" borderId="13" xfId="5" applyFont="1" applyBorder="1" applyAlignment="1">
      <alignment horizontal="right"/>
    </xf>
    <xf numFmtId="0" fontId="28" fillId="13" borderId="20" xfId="5" applyFont="1" applyFill="1" applyBorder="1" applyAlignment="1">
      <alignment horizontal="center" wrapText="1"/>
    </xf>
    <xf numFmtId="0" fontId="30" fillId="13" borderId="42" xfId="5" applyFont="1" applyFill="1" applyBorder="1" applyAlignment="1">
      <alignment horizontal="center" wrapText="1"/>
    </xf>
    <xf numFmtId="0" fontId="30" fillId="32" borderId="42" xfId="5" applyFont="1" applyFill="1" applyBorder="1" applyAlignment="1">
      <alignment horizontal="center" wrapText="1"/>
    </xf>
    <xf numFmtId="0" fontId="30" fillId="33" borderId="42" xfId="5" applyFont="1" applyFill="1" applyBorder="1" applyAlignment="1">
      <alignment horizontal="center" wrapText="1"/>
    </xf>
    <xf numFmtId="0" fontId="30" fillId="14" borderId="42" xfId="5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wrapText="1"/>
    </xf>
    <xf numFmtId="0" fontId="17" fillId="0" borderId="27" xfId="4" applyFont="1" applyBorder="1"/>
    <xf numFmtId="0" fontId="17" fillId="0" borderId="22" xfId="4" applyFont="1" applyBorder="1"/>
    <xf numFmtId="0" fontId="17" fillId="0" borderId="34" xfId="4" applyFont="1" applyBorder="1"/>
    <xf numFmtId="164" fontId="23" fillId="0" borderId="0" xfId="5" applyNumberFormat="1" applyFont="1"/>
    <xf numFmtId="0" fontId="36" fillId="0" borderId="0" xfId="5" applyFont="1"/>
    <xf numFmtId="0" fontId="33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35" fillId="15" borderId="20" xfId="5" applyFont="1" applyFill="1" applyBorder="1" applyAlignment="1">
      <alignment vertical="center"/>
    </xf>
    <xf numFmtId="0" fontId="35" fillId="15" borderId="21" xfId="5" applyFont="1" applyFill="1" applyBorder="1" applyAlignment="1">
      <alignment vertical="center"/>
    </xf>
    <xf numFmtId="0" fontId="36" fillId="16" borderId="20" xfId="5" applyFont="1" applyFill="1" applyBorder="1" applyAlignment="1">
      <alignment horizontal="center"/>
    </xf>
    <xf numFmtId="164" fontId="23" fillId="0" borderId="21" xfId="5" applyNumberFormat="1" applyFont="1" applyBorder="1" applyAlignment="1">
      <alignment horizontal="center"/>
    </xf>
    <xf numFmtId="0" fontId="38" fillId="17" borderId="20" xfId="5" applyFont="1" applyFill="1" applyBorder="1" applyAlignment="1">
      <alignment horizontal="center"/>
    </xf>
    <xf numFmtId="0" fontId="38" fillId="18" borderId="20" xfId="5" applyFont="1" applyFill="1" applyBorder="1" applyAlignment="1">
      <alignment horizontal="center"/>
    </xf>
    <xf numFmtId="0" fontId="38" fillId="18" borderId="42" xfId="5" applyFont="1" applyFill="1" applyBorder="1" applyAlignment="1">
      <alignment horizontal="center"/>
    </xf>
    <xf numFmtId="164" fontId="23" fillId="0" borderId="40" xfId="5" applyNumberFormat="1" applyFont="1" applyBorder="1" applyAlignment="1">
      <alignment horizontal="center"/>
    </xf>
    <xf numFmtId="165" fontId="5" fillId="0" borderId="0" xfId="4" applyNumberFormat="1" applyFont="1" applyAlignment="1">
      <alignment vertical="top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37" fontId="14" fillId="25" borderId="15" xfId="0" applyNumberFormat="1" applyFont="1" applyFill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26" fillId="27" borderId="23" xfId="5" applyFont="1" applyFill="1" applyBorder="1"/>
    <xf numFmtId="0" fontId="26" fillId="0" borderId="31" xfId="5" applyFont="1" applyBorder="1"/>
    <xf numFmtId="0" fontId="26" fillId="0" borderId="33" xfId="5" applyFont="1" applyBorder="1"/>
    <xf numFmtId="0" fontId="58" fillId="0" borderId="0" xfId="0" applyFont="1" applyAlignment="1">
      <alignment horizontal="center"/>
    </xf>
    <xf numFmtId="0" fontId="26" fillId="27" borderId="28" xfId="5" applyFont="1" applyFill="1" applyBorder="1"/>
    <xf numFmtId="0" fontId="26" fillId="27" borderId="25" xfId="5" applyFont="1" applyFill="1" applyBorder="1"/>
    <xf numFmtId="0" fontId="26" fillId="27" borderId="29" xfId="5" applyFont="1" applyFill="1" applyBorder="1"/>
    <xf numFmtId="0" fontId="26" fillId="0" borderId="16" xfId="5" applyFont="1" applyBorder="1"/>
    <xf numFmtId="0" fontId="53" fillId="0" borderId="27" xfId="0" applyFont="1" applyBorder="1" applyAlignment="1">
      <alignment vertical="center"/>
    </xf>
    <xf numFmtId="0" fontId="14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14" fillId="0" borderId="28" xfId="0" applyFont="1" applyBorder="1" applyProtection="1">
      <protection locked="0"/>
    </xf>
    <xf numFmtId="0" fontId="14" fillId="0" borderId="30" xfId="0" applyFont="1" applyBorder="1" applyProtection="1">
      <protection locked="0"/>
    </xf>
    <xf numFmtId="0" fontId="54" fillId="0" borderId="30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16" xfId="0" applyFont="1" applyBorder="1"/>
    <xf numFmtId="0" fontId="26" fillId="0" borderId="25" xfId="5" applyFont="1" applyBorder="1"/>
    <xf numFmtId="0" fontId="54" fillId="0" borderId="30" xfId="0" applyFont="1" applyBorder="1"/>
    <xf numFmtId="0" fontId="54" fillId="0" borderId="32" xfId="0" applyFont="1" applyBorder="1"/>
    <xf numFmtId="0" fontId="14" fillId="0" borderId="32" xfId="5" applyFont="1" applyBorder="1"/>
    <xf numFmtId="0" fontId="14" fillId="0" borderId="25" xfId="0" applyFont="1" applyBorder="1" applyProtection="1">
      <protection locked="0"/>
    </xf>
    <xf numFmtId="0" fontId="14" fillId="0" borderId="16" xfId="5" applyFont="1" applyBorder="1"/>
    <xf numFmtId="0" fontId="14" fillId="0" borderId="23" xfId="0" applyFont="1" applyBorder="1" applyProtection="1">
      <protection locked="0"/>
    </xf>
    <xf numFmtId="0" fontId="14" fillId="0" borderId="36" xfId="0" applyFont="1" applyBorder="1" applyProtection="1">
      <protection locked="0"/>
    </xf>
    <xf numFmtId="0" fontId="14" fillId="27" borderId="23" xfId="5" applyFont="1" applyFill="1" applyBorder="1"/>
    <xf numFmtId="0" fontId="14" fillId="0" borderId="12" xfId="5" applyFont="1" applyBorder="1"/>
    <xf numFmtId="0" fontId="59" fillId="0" borderId="28" xfId="0" applyFont="1" applyBorder="1" applyAlignment="1">
      <alignment horizontal="center"/>
    </xf>
    <xf numFmtId="0" fontId="59" fillId="0" borderId="25" xfId="0" applyFont="1" applyBorder="1"/>
    <xf numFmtId="0" fontId="60" fillId="0" borderId="29" xfId="5" applyFont="1" applyBorder="1"/>
    <xf numFmtId="0" fontId="60" fillId="0" borderId="0" xfId="5" applyFont="1"/>
    <xf numFmtId="0" fontId="59" fillId="0" borderId="30" xfId="0" applyFont="1" applyBorder="1" applyAlignment="1">
      <alignment horizontal="center"/>
    </xf>
    <xf numFmtId="0" fontId="59" fillId="0" borderId="0" xfId="0" applyFont="1"/>
    <xf numFmtId="0" fontId="60" fillId="0" borderId="31" xfId="5" applyFont="1" applyBorder="1"/>
    <xf numFmtId="0" fontId="59" fillId="0" borderId="30" xfId="0" applyFont="1" applyBorder="1"/>
    <xf numFmtId="0" fontId="59" fillId="0" borderId="32" xfId="0" applyFont="1" applyBorder="1" applyAlignment="1">
      <alignment horizontal="center"/>
    </xf>
    <xf numFmtId="0" fontId="59" fillId="0" borderId="16" xfId="0" applyFont="1" applyBorder="1"/>
    <xf numFmtId="0" fontId="60" fillId="0" borderId="33" xfId="5" applyFont="1" applyBorder="1"/>
    <xf numFmtId="0" fontId="59" fillId="0" borderId="32" xfId="0" applyFont="1" applyBorder="1"/>
    <xf numFmtId="0" fontId="60" fillId="0" borderId="16" xfId="5" applyFont="1" applyBorder="1"/>
    <xf numFmtId="0" fontId="60" fillId="0" borderId="28" xfId="5" applyFont="1" applyBorder="1"/>
    <xf numFmtId="0" fontId="60" fillId="0" borderId="12" xfId="5" applyFont="1" applyBorder="1"/>
    <xf numFmtId="0" fontId="59" fillId="0" borderId="12" xfId="0" applyFont="1" applyBorder="1" applyAlignment="1">
      <alignment horizontal="center"/>
    </xf>
    <xf numFmtId="0" fontId="59" fillId="0" borderId="12" xfId="0" applyFont="1" applyBorder="1"/>
    <xf numFmtId="0" fontId="60" fillId="0" borderId="30" xfId="5" applyFont="1" applyBorder="1"/>
    <xf numFmtId="0" fontId="60" fillId="0" borderId="15" xfId="5" applyFont="1" applyBorder="1"/>
    <xf numFmtId="0" fontId="59" fillId="0" borderId="15" xfId="0" applyFont="1" applyBorder="1" applyAlignment="1">
      <alignment horizontal="center"/>
    </xf>
    <xf numFmtId="0" fontId="59" fillId="0" borderId="15" xfId="0" applyFont="1" applyBorder="1"/>
    <xf numFmtId="0" fontId="60" fillId="0" borderId="32" xfId="5" applyFont="1" applyBorder="1"/>
    <xf numFmtId="0" fontId="59" fillId="0" borderId="0" xfId="0" applyFont="1" applyAlignment="1">
      <alignment horizontal="center"/>
    </xf>
    <xf numFmtId="0" fontId="60" fillId="0" borderId="25" xfId="5" applyFont="1" applyBorder="1"/>
    <xf numFmtId="0" fontId="62" fillId="0" borderId="30" xfId="6" applyFont="1" applyBorder="1" applyAlignment="1">
      <alignment horizontal="center"/>
    </xf>
    <xf numFmtId="0" fontId="62" fillId="0" borderId="0" xfId="6" applyFont="1"/>
    <xf numFmtId="0" fontId="59" fillId="0" borderId="16" xfId="0" applyFont="1" applyBorder="1" applyAlignment="1">
      <alignment horizontal="center"/>
    </xf>
    <xf numFmtId="0" fontId="62" fillId="0" borderId="30" xfId="6" applyFont="1" applyBorder="1"/>
    <xf numFmtId="167" fontId="5" fillId="0" borderId="9" xfId="2" applyNumberFormat="1" applyFont="1" applyBorder="1"/>
    <xf numFmtId="0" fontId="13" fillId="0" borderId="0" xfId="2" applyFont="1" applyAlignment="1">
      <alignment wrapText="1"/>
    </xf>
    <xf numFmtId="0" fontId="14" fillId="0" borderId="0" xfId="2" applyFont="1" applyAlignment="1">
      <alignment wrapText="1"/>
    </xf>
    <xf numFmtId="4" fontId="14" fillId="36" borderId="15" xfId="0" applyNumberFormat="1" applyFont="1" applyFill="1" applyBorder="1" applyAlignment="1">
      <alignment horizontal="center"/>
    </xf>
    <xf numFmtId="0" fontId="14" fillId="36" borderId="15" xfId="0" applyFont="1" applyFill="1" applyBorder="1"/>
    <xf numFmtId="4" fontId="14" fillId="36" borderId="15" xfId="0" applyNumberFormat="1" applyFont="1" applyFill="1" applyBorder="1"/>
    <xf numFmtId="3" fontId="14" fillId="36" borderId="15" xfId="0" applyNumberFormat="1" applyFont="1" applyFill="1" applyBorder="1" applyAlignment="1">
      <alignment horizontal="center"/>
    </xf>
    <xf numFmtId="37" fontId="14" fillId="36" borderId="15" xfId="0" applyNumberFormat="1" applyFont="1" applyFill="1" applyBorder="1" applyAlignment="1">
      <alignment horizontal="center"/>
    </xf>
    <xf numFmtId="0" fontId="14" fillId="36" borderId="15" xfId="0" applyFont="1" applyFill="1" applyBorder="1" applyAlignment="1">
      <alignment horizontal="center"/>
    </xf>
    <xf numFmtId="0" fontId="15" fillId="36" borderId="15" xfId="0" applyFont="1" applyFill="1" applyBorder="1" applyAlignment="1">
      <alignment horizontal="center"/>
    </xf>
    <xf numFmtId="0" fontId="14" fillId="36" borderId="15" xfId="0" applyFont="1" applyFill="1" applyBorder="1" applyAlignment="1">
      <alignment horizontal="left"/>
    </xf>
    <xf numFmtId="3" fontId="15" fillId="0" borderId="23" xfId="0" applyNumberFormat="1" applyFont="1" applyBorder="1" applyAlignment="1">
      <alignment horizontal="center"/>
    </xf>
    <xf numFmtId="0" fontId="15" fillId="27" borderId="23" xfId="0" applyFont="1" applyFill="1" applyBorder="1" applyAlignment="1">
      <alignment horizontal="center" wrapText="1"/>
    </xf>
    <xf numFmtId="0" fontId="21" fillId="27" borderId="12" xfId="0" applyFont="1" applyFill="1" applyBorder="1" applyAlignment="1">
      <alignment horizontal="center" wrapText="1"/>
    </xf>
    <xf numFmtId="0" fontId="15" fillId="26" borderId="12" xfId="0" applyFont="1" applyFill="1" applyBorder="1" applyAlignment="1">
      <alignment horizontal="center" wrapText="1"/>
    </xf>
    <xf numFmtId="2" fontId="14" fillId="11" borderId="32" xfId="0" applyNumberFormat="1" applyFont="1" applyFill="1" applyBorder="1" applyAlignment="1">
      <alignment horizontal="center"/>
    </xf>
    <xf numFmtId="2" fontId="14" fillId="11" borderId="27" xfId="0" applyNumberFormat="1" applyFont="1" applyFill="1" applyBorder="1" applyAlignment="1">
      <alignment horizontal="center"/>
    </xf>
    <xf numFmtId="0" fontId="8" fillId="13" borderId="3" xfId="2" applyFont="1" applyFill="1" applyBorder="1" applyAlignment="1">
      <alignment horizontal="center"/>
    </xf>
    <xf numFmtId="0" fontId="8" fillId="13" borderId="4" xfId="2" applyFont="1" applyFill="1" applyBorder="1" applyAlignment="1">
      <alignment horizontal="center"/>
    </xf>
    <xf numFmtId="0" fontId="8" fillId="13" borderId="7" xfId="2" applyFont="1" applyFill="1" applyBorder="1" applyAlignment="1">
      <alignment horizontal="center"/>
    </xf>
    <xf numFmtId="0" fontId="5" fillId="13" borderId="3" xfId="2" applyFont="1" applyFill="1" applyBorder="1" applyAlignment="1">
      <alignment horizontal="center"/>
    </xf>
    <xf numFmtId="0" fontId="5" fillId="13" borderId="4" xfId="2" applyFont="1" applyFill="1" applyBorder="1" applyAlignment="1">
      <alignment horizontal="center"/>
    </xf>
    <xf numFmtId="0" fontId="5" fillId="13" borderId="5" xfId="2" applyFont="1" applyFill="1" applyBorder="1" applyAlignment="1">
      <alignment horizontal="center"/>
    </xf>
    <xf numFmtId="0" fontId="5" fillId="0" borderId="52" xfId="2" applyFont="1" applyBorder="1" applyAlignment="1">
      <alignment horizontal="center" wrapText="1"/>
    </xf>
    <xf numFmtId="0" fontId="5" fillId="0" borderId="30" xfId="2" applyFont="1" applyBorder="1" applyAlignment="1">
      <alignment horizontal="center" wrapText="1"/>
    </xf>
    <xf numFmtId="3" fontId="14" fillId="11" borderId="15" xfId="0" applyNumberFormat="1" applyFont="1" applyFill="1" applyBorder="1" applyAlignment="1">
      <alignment horizontal="center" wrapText="1"/>
    </xf>
    <xf numFmtId="0" fontId="57" fillId="7" borderId="20" xfId="2" applyFont="1" applyFill="1" applyBorder="1" applyAlignment="1">
      <alignment wrapText="1"/>
    </xf>
    <xf numFmtId="0" fontId="57" fillId="7" borderId="15" xfId="2" applyFont="1" applyFill="1" applyBorder="1" applyAlignment="1">
      <alignment wrapText="1"/>
    </xf>
    <xf numFmtId="0" fontId="57" fillId="7" borderId="21" xfId="2" applyFont="1" applyFill="1" applyBorder="1" applyAlignment="1">
      <alignment wrapText="1"/>
    </xf>
    <xf numFmtId="0" fontId="5" fillId="0" borderId="0" xfId="2" applyFont="1" applyAlignment="1">
      <alignment horizontal="center"/>
    </xf>
    <xf numFmtId="0" fontId="10" fillId="2" borderId="6" xfId="2" applyFont="1" applyFill="1" applyBorder="1" applyAlignment="1">
      <alignment horizontal="center" wrapText="1"/>
    </xf>
    <xf numFmtId="0" fontId="10" fillId="2" borderId="7" xfId="2" applyFont="1" applyFill="1" applyBorder="1" applyAlignment="1">
      <alignment horizontal="center" wrapText="1"/>
    </xf>
    <xf numFmtId="0" fontId="10" fillId="2" borderId="8" xfId="2" applyFont="1" applyFill="1" applyBorder="1" applyAlignment="1">
      <alignment horizontal="center" wrapText="1"/>
    </xf>
    <xf numFmtId="0" fontId="10" fillId="2" borderId="10" xfId="2" applyFont="1" applyFill="1" applyBorder="1" applyAlignment="1">
      <alignment horizontal="center" wrapText="1"/>
    </xf>
    <xf numFmtId="0" fontId="10" fillId="2" borderId="2" xfId="2" applyFont="1" applyFill="1" applyBorder="1" applyAlignment="1">
      <alignment horizontal="center" wrapText="1"/>
    </xf>
    <xf numFmtId="0" fontId="10" fillId="2" borderId="11" xfId="2" applyFont="1" applyFill="1" applyBorder="1" applyAlignment="1">
      <alignment horizontal="center" wrapText="1"/>
    </xf>
    <xf numFmtId="0" fontId="13" fillId="0" borderId="13" xfId="2" applyFont="1" applyBorder="1" applyAlignment="1">
      <alignment horizontal="left" wrapText="1"/>
    </xf>
    <xf numFmtId="0" fontId="13" fillId="0" borderId="0" xfId="2" applyFont="1" applyAlignment="1">
      <alignment horizontal="left" wrapText="1"/>
    </xf>
    <xf numFmtId="0" fontId="13" fillId="0" borderId="14" xfId="2" applyFont="1" applyBorder="1" applyAlignment="1">
      <alignment horizontal="left" wrapText="1"/>
    </xf>
    <xf numFmtId="0" fontId="13" fillId="0" borderId="10" xfId="2" applyFont="1" applyBorder="1" applyAlignment="1">
      <alignment horizontal="left" wrapText="1"/>
    </xf>
    <xf numFmtId="0" fontId="13" fillId="0" borderId="2" xfId="2" applyFont="1" applyBorder="1" applyAlignment="1">
      <alignment horizontal="left" wrapText="1"/>
    </xf>
    <xf numFmtId="0" fontId="13" fillId="0" borderId="11" xfId="2" applyFont="1" applyBorder="1" applyAlignment="1">
      <alignment horizontal="left" wrapText="1"/>
    </xf>
    <xf numFmtId="0" fontId="10" fillId="4" borderId="6" xfId="2" applyFont="1" applyFill="1" applyBorder="1" applyAlignment="1">
      <alignment horizontal="center" wrapText="1"/>
    </xf>
    <xf numFmtId="0" fontId="10" fillId="4" borderId="7" xfId="2" applyFont="1" applyFill="1" applyBorder="1" applyAlignment="1">
      <alignment horizontal="center" wrapText="1"/>
    </xf>
    <xf numFmtId="0" fontId="10" fillId="4" borderId="8" xfId="2" applyFont="1" applyFill="1" applyBorder="1" applyAlignment="1">
      <alignment horizontal="center" wrapText="1"/>
    </xf>
    <xf numFmtId="0" fontId="10" fillId="4" borderId="13" xfId="2" applyFont="1" applyFill="1" applyBorder="1" applyAlignment="1">
      <alignment horizontal="center" wrapText="1"/>
    </xf>
    <xf numFmtId="0" fontId="10" fillId="4" borderId="0" xfId="2" applyFont="1" applyFill="1" applyAlignment="1">
      <alignment horizontal="center" wrapText="1"/>
    </xf>
    <xf numFmtId="0" fontId="10" fillId="4" borderId="14" xfId="2" applyFont="1" applyFill="1" applyBorder="1" applyAlignment="1">
      <alignment horizontal="center" wrapText="1"/>
    </xf>
    <xf numFmtId="0" fontId="64" fillId="11" borderId="20" xfId="0" applyFont="1" applyFill="1" applyBorder="1" applyAlignment="1">
      <alignment horizontal="left"/>
    </xf>
    <xf numFmtId="0" fontId="64" fillId="11" borderId="15" xfId="0" applyFont="1" applyFill="1" applyBorder="1" applyAlignment="1">
      <alignment horizontal="left"/>
    </xf>
    <xf numFmtId="0" fontId="64" fillId="11" borderId="21" xfId="0" applyFont="1" applyFill="1" applyBorder="1" applyAlignment="1">
      <alignment horizontal="left"/>
    </xf>
    <xf numFmtId="0" fontId="57" fillId="5" borderId="20" xfId="2" applyFont="1" applyFill="1" applyBorder="1" applyAlignment="1">
      <alignment wrapText="1"/>
    </xf>
    <xf numFmtId="0" fontId="57" fillId="5" borderId="15" xfId="2" applyFont="1" applyFill="1" applyBorder="1" applyAlignment="1">
      <alignment wrapText="1"/>
    </xf>
    <xf numFmtId="0" fontId="57" fillId="5" borderId="21" xfId="2" applyFont="1" applyFill="1" applyBorder="1" applyAlignment="1">
      <alignment wrapText="1"/>
    </xf>
    <xf numFmtId="0" fontId="57" fillId="0" borderId="20" xfId="2" applyFont="1" applyBorder="1" applyAlignment="1">
      <alignment wrapText="1"/>
    </xf>
    <xf numFmtId="0" fontId="57" fillId="0" borderId="15" xfId="2" applyFont="1" applyBorder="1" applyAlignment="1">
      <alignment wrapText="1"/>
    </xf>
    <xf numFmtId="0" fontId="57" fillId="0" borderId="21" xfId="2" applyFont="1" applyBorder="1" applyAlignment="1">
      <alignment wrapText="1"/>
    </xf>
    <xf numFmtId="0" fontId="57" fillId="35" borderId="42" xfId="2" applyFont="1" applyFill="1" applyBorder="1" applyAlignment="1">
      <alignment horizontal="left" wrapText="1"/>
    </xf>
    <xf numFmtId="0" fontId="57" fillId="35" borderId="1" xfId="2" applyFont="1" applyFill="1" applyBorder="1" applyAlignment="1">
      <alignment horizontal="left" wrapText="1"/>
    </xf>
    <xf numFmtId="0" fontId="57" fillId="35" borderId="40" xfId="2" applyFont="1" applyFill="1" applyBorder="1" applyAlignment="1">
      <alignment horizontal="left" wrapText="1"/>
    </xf>
    <xf numFmtId="0" fontId="57" fillId="8" borderId="20" xfId="2" applyFont="1" applyFill="1" applyBorder="1" applyAlignment="1">
      <alignment wrapText="1"/>
    </xf>
    <xf numFmtId="0" fontId="57" fillId="8" borderId="15" xfId="2" applyFont="1" applyFill="1" applyBorder="1" applyAlignment="1">
      <alignment wrapText="1"/>
    </xf>
    <xf numFmtId="0" fontId="57" fillId="8" borderId="21" xfId="2" applyFont="1" applyFill="1" applyBorder="1" applyAlignment="1">
      <alignment wrapText="1"/>
    </xf>
    <xf numFmtId="0" fontId="57" fillId="9" borderId="20" xfId="2" applyFont="1" applyFill="1" applyBorder="1" applyAlignment="1">
      <alignment horizontal="left" wrapText="1"/>
    </xf>
    <xf numFmtId="0" fontId="57" fillId="9" borderId="15" xfId="2" applyFont="1" applyFill="1" applyBorder="1" applyAlignment="1">
      <alignment horizontal="left" wrapText="1"/>
    </xf>
    <xf numFmtId="0" fontId="57" fillId="9" borderId="21" xfId="2" applyFont="1" applyFill="1" applyBorder="1" applyAlignment="1">
      <alignment horizontal="left" wrapText="1"/>
    </xf>
    <xf numFmtId="49" fontId="7" fillId="10" borderId="27" xfId="4" applyNumberFormat="1" applyFont="1" applyFill="1" applyBorder="1" applyAlignment="1">
      <alignment horizontal="center"/>
    </xf>
    <xf numFmtId="49" fontId="7" fillId="10" borderId="22" xfId="4" applyNumberFormat="1" applyFont="1" applyFill="1" applyBorder="1" applyAlignment="1">
      <alignment horizontal="center"/>
    </xf>
    <xf numFmtId="49" fontId="7" fillId="10" borderId="34" xfId="4" applyNumberFormat="1" applyFont="1" applyFill="1" applyBorder="1" applyAlignment="1">
      <alignment horizontal="center"/>
    </xf>
    <xf numFmtId="164" fontId="7" fillId="13" borderId="27" xfId="4" applyNumberFormat="1" applyFont="1" applyFill="1" applyBorder="1" applyAlignment="1">
      <alignment horizontal="center"/>
    </xf>
    <xf numFmtId="164" fontId="7" fillId="13" borderId="34" xfId="4" applyNumberFormat="1" applyFont="1" applyFill="1" applyBorder="1" applyAlignment="1">
      <alignment horizontal="center"/>
    </xf>
    <xf numFmtId="0" fontId="5" fillId="0" borderId="0" xfId="4" applyFont="1" applyAlignment="1">
      <alignment horizontal="left" vertical="center"/>
    </xf>
    <xf numFmtId="164" fontId="5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left"/>
    </xf>
    <xf numFmtId="2" fontId="7" fillId="0" borderId="27" xfId="4" applyNumberFormat="1" applyFont="1" applyBorder="1" applyAlignment="1">
      <alignment horizontal="center" wrapText="1"/>
    </xf>
    <xf numFmtId="2" fontId="7" fillId="0" borderId="34" xfId="4" applyNumberFormat="1" applyFont="1" applyBorder="1" applyAlignment="1">
      <alignment horizontal="center" wrapText="1"/>
    </xf>
    <xf numFmtId="0" fontId="5" fillId="13" borderId="27" xfId="4" applyFont="1" applyFill="1" applyBorder="1" applyAlignment="1">
      <alignment horizontal="right"/>
    </xf>
    <xf numFmtId="0" fontId="5" fillId="13" borderId="22" xfId="4" applyFont="1" applyFill="1" applyBorder="1" applyAlignment="1">
      <alignment horizontal="right"/>
    </xf>
    <xf numFmtId="0" fontId="5" fillId="13" borderId="34" xfId="4" applyFont="1" applyFill="1" applyBorder="1" applyAlignment="1">
      <alignment horizontal="right"/>
    </xf>
    <xf numFmtId="2" fontId="7" fillId="13" borderId="27" xfId="4" applyNumberFormat="1" applyFont="1" applyFill="1" applyBorder="1" applyAlignment="1">
      <alignment horizontal="center"/>
    </xf>
    <xf numFmtId="0" fontId="7" fillId="13" borderId="34" xfId="4" applyFont="1" applyFill="1" applyBorder="1" applyAlignment="1">
      <alignment horizontal="center"/>
    </xf>
    <xf numFmtId="0" fontId="5" fillId="27" borderId="27" xfId="4" applyFont="1" applyFill="1" applyBorder="1" applyAlignment="1">
      <alignment horizontal="right"/>
    </xf>
    <xf numFmtId="0" fontId="5" fillId="27" borderId="22" xfId="4" applyFont="1" applyFill="1" applyBorder="1" applyAlignment="1">
      <alignment horizontal="right"/>
    </xf>
    <xf numFmtId="0" fontId="5" fillId="27" borderId="34" xfId="4" applyFont="1" applyFill="1" applyBorder="1" applyAlignment="1">
      <alignment horizontal="right"/>
    </xf>
    <xf numFmtId="0" fontId="7" fillId="27" borderId="27" xfId="4" applyFont="1" applyFill="1" applyBorder="1" applyAlignment="1">
      <alignment horizontal="center"/>
    </xf>
    <xf numFmtId="0" fontId="7" fillId="27" borderId="34" xfId="4" applyFont="1" applyFill="1" applyBorder="1" applyAlignment="1">
      <alignment horizontal="center"/>
    </xf>
    <xf numFmtId="0" fontId="5" fillId="13" borderId="15" xfId="4" applyFont="1" applyFill="1" applyBorder="1" applyAlignment="1">
      <alignment horizontal="center" wrapText="1"/>
    </xf>
    <xf numFmtId="3" fontId="7" fillId="0" borderId="27" xfId="4" applyNumberFormat="1" applyFont="1" applyBorder="1" applyAlignment="1">
      <alignment horizontal="center" wrapText="1"/>
    </xf>
    <xf numFmtId="3" fontId="7" fillId="0" borderId="34" xfId="4" applyNumberFormat="1" applyFont="1" applyBorder="1" applyAlignment="1">
      <alignment horizontal="center" wrapText="1"/>
    </xf>
    <xf numFmtId="165" fontId="7" fillId="0" borderId="15" xfId="4" applyNumberFormat="1" applyFont="1" applyBorder="1" applyAlignment="1">
      <alignment horizontal="center" wrapText="1"/>
    </xf>
    <xf numFmtId="164" fontId="7" fillId="27" borderId="27" xfId="4" applyNumberFormat="1" applyFont="1" applyFill="1" applyBorder="1" applyAlignment="1">
      <alignment horizontal="center"/>
    </xf>
    <xf numFmtId="164" fontId="7" fillId="27" borderId="34" xfId="4" applyNumberFormat="1" applyFont="1" applyFill="1" applyBorder="1" applyAlignment="1">
      <alignment horizontal="center"/>
    </xf>
    <xf numFmtId="0" fontId="4" fillId="13" borderId="15" xfId="4" applyFill="1" applyBorder="1" applyAlignment="1">
      <alignment horizontal="center"/>
    </xf>
    <xf numFmtId="2" fontId="7" fillId="0" borderId="15" xfId="4" applyNumberFormat="1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27" xfId="4" applyFont="1" applyBorder="1" applyAlignment="1">
      <alignment horizontal="left"/>
    </xf>
    <xf numFmtId="0" fontId="7" fillId="0" borderId="22" xfId="4" applyFont="1" applyBorder="1" applyAlignment="1">
      <alignment horizontal="left"/>
    </xf>
    <xf numFmtId="0" fontId="7" fillId="0" borderId="34" xfId="4" applyFont="1" applyBorder="1" applyAlignment="1">
      <alignment horizontal="left"/>
    </xf>
    <xf numFmtId="2" fontId="7" fillId="0" borderId="27" xfId="4" applyNumberFormat="1" applyFont="1" applyBorder="1" applyAlignment="1">
      <alignment horizontal="center"/>
    </xf>
    <xf numFmtId="0" fontId="7" fillId="0" borderId="34" xfId="4" applyFont="1" applyBorder="1" applyAlignment="1">
      <alignment horizontal="center"/>
    </xf>
    <xf numFmtId="0" fontId="7" fillId="0" borderId="2" xfId="4" applyFont="1" applyBorder="1" applyAlignment="1">
      <alignment horizontal="left" wrapText="1"/>
    </xf>
    <xf numFmtId="0" fontId="7" fillId="13" borderId="27" xfId="4" applyFont="1" applyFill="1" applyBorder="1" applyAlignment="1">
      <alignment horizontal="center"/>
    </xf>
    <xf numFmtId="0" fontId="7" fillId="13" borderId="22" xfId="4" applyFont="1" applyFill="1" applyBorder="1" applyAlignment="1">
      <alignment horizontal="center"/>
    </xf>
    <xf numFmtId="3" fontId="18" fillId="0" borderId="15" xfId="4" applyNumberFormat="1" applyFont="1" applyBorder="1" applyAlignment="1">
      <alignment horizontal="center" wrapText="1"/>
    </xf>
    <xf numFmtId="0" fontId="18" fillId="0" borderId="15" xfId="4" applyFont="1" applyBorder="1" applyAlignment="1">
      <alignment horizontal="center" wrapText="1"/>
    </xf>
    <xf numFmtId="0" fontId="8" fillId="13" borderId="15" xfId="4" applyFont="1" applyFill="1" applyBorder="1" applyAlignment="1">
      <alignment horizontal="center"/>
    </xf>
    <xf numFmtId="0" fontId="7" fillId="0" borderId="27" xfId="4" applyFont="1" applyBorder="1" applyAlignment="1">
      <alignment horizontal="center" wrapText="1"/>
    </xf>
    <xf numFmtId="0" fontId="7" fillId="0" borderId="22" xfId="4" applyFont="1" applyBorder="1" applyAlignment="1">
      <alignment horizontal="center" wrapText="1"/>
    </xf>
    <xf numFmtId="0" fontId="7" fillId="0" borderId="34" xfId="4" applyFont="1" applyBorder="1" applyAlignment="1">
      <alignment horizontal="center" wrapText="1"/>
    </xf>
    <xf numFmtId="0" fontId="7" fillId="0" borderId="15" xfId="4" applyFont="1" applyBorder="1" applyAlignment="1">
      <alignment horizontal="center" wrapText="1"/>
    </xf>
    <xf numFmtId="49" fontId="18" fillId="0" borderId="0" xfId="4" applyNumberFormat="1" applyFont="1" applyAlignment="1">
      <alignment horizontal="left"/>
    </xf>
    <xf numFmtId="0" fontId="18" fillId="29" borderId="27" xfId="4" applyFont="1" applyFill="1" applyBorder="1" applyAlignment="1">
      <alignment horizontal="center"/>
    </xf>
    <xf numFmtId="0" fontId="18" fillId="29" borderId="22" xfId="4" applyFont="1" applyFill="1" applyBorder="1" applyAlignment="1">
      <alignment horizontal="center"/>
    </xf>
    <xf numFmtId="0" fontId="18" fillId="29" borderId="34" xfId="4" applyFont="1" applyFill="1" applyBorder="1" applyAlignment="1">
      <alignment horizontal="center"/>
    </xf>
    <xf numFmtId="3" fontId="18" fillId="10" borderId="27" xfId="4" applyNumberFormat="1" applyFont="1" applyFill="1" applyBorder="1" applyAlignment="1">
      <alignment horizontal="center"/>
    </xf>
    <xf numFmtId="3" fontId="18" fillId="10" borderId="22" xfId="4" applyNumberFormat="1" applyFont="1" applyFill="1" applyBorder="1" applyAlignment="1">
      <alignment horizontal="center"/>
    </xf>
    <xf numFmtId="3" fontId="18" fillId="10" borderId="34" xfId="4" applyNumberFormat="1" applyFont="1" applyFill="1" applyBorder="1" applyAlignment="1">
      <alignment horizontal="center"/>
    </xf>
    <xf numFmtId="0" fontId="5" fillId="11" borderId="28" xfId="0" applyFont="1" applyFill="1" applyBorder="1" applyAlignment="1">
      <alignment horizontal="left" vertical="top"/>
    </xf>
    <xf numFmtId="0" fontId="5" fillId="11" borderId="25" xfId="0" applyFont="1" applyFill="1" applyBorder="1" applyAlignment="1">
      <alignment horizontal="left" vertical="top"/>
    </xf>
    <xf numFmtId="0" fontId="5" fillId="11" borderId="29" xfId="0" applyFont="1" applyFill="1" applyBorder="1" applyAlignment="1">
      <alignment horizontal="left" vertical="top"/>
    </xf>
    <xf numFmtId="0" fontId="5" fillId="11" borderId="30" xfId="0" applyFont="1" applyFill="1" applyBorder="1" applyAlignment="1">
      <alignment horizontal="left" vertical="top"/>
    </xf>
    <xf numFmtId="0" fontId="5" fillId="11" borderId="0" xfId="0" applyFont="1" applyFill="1" applyAlignment="1">
      <alignment horizontal="left" vertical="top"/>
    </xf>
    <xf numFmtId="0" fontId="5" fillId="11" borderId="31" xfId="0" applyFont="1" applyFill="1" applyBorder="1" applyAlignment="1">
      <alignment horizontal="left" vertical="top"/>
    </xf>
    <xf numFmtId="0" fontId="5" fillId="11" borderId="32" xfId="0" applyFont="1" applyFill="1" applyBorder="1" applyAlignment="1">
      <alignment horizontal="left" vertical="top"/>
    </xf>
    <xf numFmtId="0" fontId="5" fillId="11" borderId="16" xfId="0" applyFont="1" applyFill="1" applyBorder="1" applyAlignment="1">
      <alignment horizontal="left" vertical="top"/>
    </xf>
    <xf numFmtId="0" fontId="5" fillId="11" borderId="33" xfId="0" applyFont="1" applyFill="1" applyBorder="1" applyAlignment="1">
      <alignment horizontal="left" vertical="top"/>
    </xf>
    <xf numFmtId="49" fontId="7" fillId="10" borderId="27" xfId="4" applyNumberFormat="1" applyFont="1" applyFill="1" applyBorder="1" applyAlignment="1">
      <alignment horizontal="left"/>
    </xf>
    <xf numFmtId="49" fontId="7" fillId="10" borderId="22" xfId="4" applyNumberFormat="1" applyFont="1" applyFill="1" applyBorder="1" applyAlignment="1">
      <alignment horizontal="left"/>
    </xf>
    <xf numFmtId="49" fontId="7" fillId="10" borderId="34" xfId="4" applyNumberFormat="1" applyFont="1" applyFill="1" applyBorder="1" applyAlignment="1">
      <alignment horizontal="left"/>
    </xf>
    <xf numFmtId="0" fontId="57" fillId="0" borderId="22" xfId="4" applyFont="1" applyBorder="1" applyAlignment="1">
      <alignment horizontal="center"/>
    </xf>
    <xf numFmtId="0" fontId="7" fillId="10" borderId="27" xfId="4" applyFont="1" applyFill="1" applyBorder="1" applyAlignment="1">
      <alignment horizontal="center"/>
    </xf>
    <xf numFmtId="0" fontId="7" fillId="10" borderId="34" xfId="4" applyFont="1" applyFill="1" applyBorder="1" applyAlignment="1">
      <alignment horizontal="center"/>
    </xf>
    <xf numFmtId="164" fontId="7" fillId="10" borderId="27" xfId="4" applyNumberFormat="1" applyFont="1" applyFill="1" applyBorder="1" applyAlignment="1">
      <alignment horizontal="center"/>
    </xf>
    <xf numFmtId="164" fontId="7" fillId="10" borderId="34" xfId="4" applyNumberFormat="1" applyFont="1" applyFill="1" applyBorder="1" applyAlignment="1">
      <alignment horizontal="center"/>
    </xf>
    <xf numFmtId="3" fontId="7" fillId="10" borderId="15" xfId="4" applyNumberFormat="1" applyFont="1" applyFill="1" applyBorder="1" applyAlignment="1">
      <alignment horizontal="center"/>
    </xf>
    <xf numFmtId="49" fontId="7" fillId="10" borderId="15" xfId="4" applyNumberFormat="1" applyFont="1" applyFill="1" applyBorder="1" applyAlignment="1">
      <alignment horizontal="center"/>
    </xf>
    <xf numFmtId="3" fontId="7" fillId="10" borderId="27" xfId="4" applyNumberFormat="1" applyFont="1" applyFill="1" applyBorder="1" applyAlignment="1">
      <alignment horizontal="center"/>
    </xf>
    <xf numFmtId="3" fontId="7" fillId="10" borderId="22" xfId="4" applyNumberFormat="1" applyFont="1" applyFill="1" applyBorder="1" applyAlignment="1">
      <alignment horizontal="center"/>
    </xf>
    <xf numFmtId="3" fontId="7" fillId="10" borderId="34" xfId="4" applyNumberFormat="1" applyFont="1" applyFill="1" applyBorder="1" applyAlignment="1">
      <alignment horizontal="center"/>
    </xf>
    <xf numFmtId="164" fontId="7" fillId="10" borderId="15" xfId="4" applyNumberFormat="1" applyFont="1" applyFill="1" applyBorder="1" applyAlignment="1">
      <alignment horizontal="center"/>
    </xf>
    <xf numFmtId="0" fontId="66" fillId="37" borderId="3" xfId="0" applyFont="1" applyFill="1" applyBorder="1" applyAlignment="1">
      <alignment horizontal="center"/>
    </xf>
    <xf numFmtId="0" fontId="66" fillId="37" borderId="4" xfId="0" applyFont="1" applyFill="1" applyBorder="1" applyAlignment="1">
      <alignment horizontal="center"/>
    </xf>
    <xf numFmtId="0" fontId="66" fillId="37" borderId="5" xfId="0" applyFont="1" applyFill="1" applyBorder="1" applyAlignment="1">
      <alignment horizontal="center"/>
    </xf>
    <xf numFmtId="0" fontId="67" fillId="31" borderId="3" xfId="0" applyFont="1" applyFill="1" applyBorder="1" applyAlignment="1">
      <alignment horizontal="center" wrapText="1"/>
    </xf>
    <xf numFmtId="0" fontId="67" fillId="31" borderId="4" xfId="0" applyFont="1" applyFill="1" applyBorder="1" applyAlignment="1">
      <alignment horizontal="center" wrapText="1"/>
    </xf>
    <xf numFmtId="0" fontId="67" fillId="31" borderId="5" xfId="0" applyFont="1" applyFill="1" applyBorder="1" applyAlignment="1">
      <alignment horizontal="center" wrapText="1"/>
    </xf>
    <xf numFmtId="0" fontId="14" fillId="11" borderId="15" xfId="0" applyFont="1" applyFill="1" applyBorder="1" applyAlignment="1">
      <alignment horizontal="center"/>
    </xf>
    <xf numFmtId="0" fontId="15" fillId="26" borderId="15" xfId="0" applyFont="1" applyFill="1" applyBorder="1" applyAlignment="1">
      <alignment horizontal="center" wrapText="1"/>
    </xf>
    <xf numFmtId="0" fontId="14" fillId="11" borderId="27" xfId="0" applyFont="1" applyFill="1" applyBorder="1" applyAlignment="1">
      <alignment horizontal="center"/>
    </xf>
    <xf numFmtId="0" fontId="14" fillId="11" borderId="34" xfId="0" applyFont="1" applyFill="1" applyBorder="1" applyAlignment="1">
      <alignment horizontal="center"/>
    </xf>
    <xf numFmtId="0" fontId="56" fillId="27" borderId="15" xfId="0" applyFont="1" applyFill="1" applyBorder="1" applyAlignment="1">
      <alignment horizontal="center" wrapText="1"/>
    </xf>
    <xf numFmtId="0" fontId="14" fillId="11" borderId="6" xfId="0" applyFont="1" applyFill="1" applyBorder="1" applyAlignment="1">
      <alignment horizontal="left"/>
    </xf>
    <xf numFmtId="0" fontId="14" fillId="11" borderId="7" xfId="0" applyFont="1" applyFill="1" applyBorder="1" applyAlignment="1">
      <alignment horizontal="left"/>
    </xf>
    <xf numFmtId="0" fontId="14" fillId="11" borderId="8" xfId="0" applyFont="1" applyFill="1" applyBorder="1" applyAlignment="1">
      <alignment horizontal="left"/>
    </xf>
    <xf numFmtId="0" fontId="14" fillId="11" borderId="13" xfId="0" applyFont="1" applyFill="1" applyBorder="1" applyAlignment="1">
      <alignment horizontal="left"/>
    </xf>
    <xf numFmtId="0" fontId="14" fillId="11" borderId="0" xfId="0" applyFont="1" applyFill="1" applyAlignment="1">
      <alignment horizontal="left"/>
    </xf>
    <xf numFmtId="0" fontId="14" fillId="11" borderId="14" xfId="0" applyFont="1" applyFill="1" applyBorder="1" applyAlignment="1">
      <alignment horizontal="left"/>
    </xf>
    <xf numFmtId="0" fontId="14" fillId="11" borderId="10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11" borderId="11" xfId="0" applyFont="1" applyFill="1" applyBorder="1" applyAlignment="1">
      <alignment horizontal="left"/>
    </xf>
    <xf numFmtId="0" fontId="15" fillId="11" borderId="27" xfId="0" applyFont="1" applyFill="1" applyBorder="1" applyAlignment="1">
      <alignment horizontal="center"/>
    </xf>
    <xf numFmtId="0" fontId="15" fillId="11" borderId="34" xfId="0" applyFont="1" applyFill="1" applyBorder="1" applyAlignment="1">
      <alignment horizontal="center"/>
    </xf>
    <xf numFmtId="3" fontId="14" fillId="25" borderId="15" xfId="0" applyNumberFormat="1" applyFont="1" applyFill="1" applyBorder="1" applyAlignment="1">
      <alignment horizontal="left"/>
    </xf>
    <xf numFmtId="0" fontId="47" fillId="22" borderId="15" xfId="0" applyFont="1" applyFill="1" applyBorder="1" applyAlignment="1">
      <alignment horizontal="left"/>
    </xf>
    <xf numFmtId="0" fontId="5" fillId="26" borderId="3" xfId="0" applyFont="1" applyFill="1" applyBorder="1" applyAlignment="1">
      <alignment horizontal="left"/>
    </xf>
    <xf numFmtId="0" fontId="5" fillId="26" borderId="4" xfId="0" applyFont="1" applyFill="1" applyBorder="1" applyAlignment="1">
      <alignment horizontal="left"/>
    </xf>
    <xf numFmtId="0" fontId="5" fillId="26" borderId="5" xfId="0" applyFont="1" applyFill="1" applyBorder="1" applyAlignment="1">
      <alignment horizontal="left"/>
    </xf>
    <xf numFmtId="0" fontId="15" fillId="0" borderId="15" xfId="0" applyFont="1" applyBorder="1" applyAlignment="1">
      <alignment horizontal="center"/>
    </xf>
    <xf numFmtId="3" fontId="14" fillId="34" borderId="15" xfId="0" applyNumberFormat="1" applyFont="1" applyFill="1" applyBorder="1" applyAlignment="1">
      <alignment horizontal="center" wrapText="1"/>
    </xf>
    <xf numFmtId="3" fontId="14" fillId="11" borderId="23" xfId="0" applyNumberFormat="1" applyFont="1" applyFill="1" applyBorder="1" applyAlignment="1">
      <alignment horizontal="center" wrapText="1"/>
    </xf>
    <xf numFmtId="0" fontId="15" fillId="27" borderId="1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47" fillId="27" borderId="15" xfId="0" applyFont="1" applyFill="1" applyBorder="1" applyAlignment="1">
      <alignment horizontal="center" wrapText="1"/>
    </xf>
    <xf numFmtId="0" fontId="21" fillId="27" borderId="15" xfId="0" applyFont="1" applyFill="1" applyBorder="1" applyAlignment="1">
      <alignment horizontal="center"/>
    </xf>
    <xf numFmtId="0" fontId="15" fillId="26" borderId="1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26" borderId="27" xfId="0" applyFont="1" applyFill="1" applyBorder="1" applyAlignment="1">
      <alignment horizontal="center" wrapText="1"/>
    </xf>
    <xf numFmtId="0" fontId="15" fillId="26" borderId="34" xfId="0" applyFont="1" applyFill="1" applyBorder="1" applyAlignment="1">
      <alignment horizontal="center" wrapText="1"/>
    </xf>
    <xf numFmtId="0" fontId="14" fillId="34" borderId="15" xfId="0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19" fillId="0" borderId="0" xfId="0" applyFont="1" applyAlignment="1">
      <alignment horizontal="center" vertical="center"/>
    </xf>
    <xf numFmtId="0" fontId="15" fillId="26" borderId="15" xfId="0" applyFont="1" applyFill="1" applyBorder="1" applyAlignment="1">
      <alignment horizontal="center" vertical="center" wrapText="1"/>
    </xf>
    <xf numFmtId="0" fontId="26" fillId="27" borderId="32" xfId="5" applyFont="1" applyFill="1" applyBorder="1" applyAlignment="1">
      <alignment horizontal="center"/>
    </xf>
    <xf numFmtId="0" fontId="26" fillId="27" borderId="16" xfId="5" applyFont="1" applyFill="1" applyBorder="1" applyAlignment="1">
      <alignment horizontal="center"/>
    </xf>
    <xf numFmtId="0" fontId="33" fillId="0" borderId="18" xfId="5" applyFont="1" applyBorder="1" applyAlignment="1">
      <alignment horizontal="center" vertical="center" wrapText="1"/>
    </xf>
    <xf numFmtId="0" fontId="33" fillId="0" borderId="19" xfId="5" applyFont="1" applyBorder="1" applyAlignment="1">
      <alignment horizontal="center" vertical="center" wrapText="1"/>
    </xf>
    <xf numFmtId="0" fontId="52" fillId="27" borderId="3" xfId="5" applyFont="1" applyFill="1" applyBorder="1" applyAlignment="1">
      <alignment horizontal="center"/>
    </xf>
    <xf numFmtId="0" fontId="52" fillId="27" borderId="4" xfId="5" applyFont="1" applyFill="1" applyBorder="1" applyAlignment="1">
      <alignment horizontal="center"/>
    </xf>
    <xf numFmtId="0" fontId="52" fillId="27" borderId="5" xfId="5" applyFont="1" applyFill="1" applyBorder="1" applyAlignment="1">
      <alignment horizontal="center"/>
    </xf>
    <xf numFmtId="0" fontId="26" fillId="19" borderId="1" xfId="5" applyFont="1" applyFill="1" applyBorder="1" applyAlignment="1">
      <alignment horizontal="center"/>
    </xf>
    <xf numFmtId="0" fontId="26" fillId="19" borderId="40" xfId="5" applyFont="1" applyFill="1" applyBorder="1" applyAlignment="1">
      <alignment horizontal="center"/>
    </xf>
    <xf numFmtId="0" fontId="26" fillId="27" borderId="15" xfId="5" applyFont="1" applyFill="1" applyBorder="1" applyAlignment="1">
      <alignment horizontal="center"/>
    </xf>
    <xf numFmtId="0" fontId="50" fillId="33" borderId="15" xfId="5" applyFont="1" applyFill="1" applyBorder="1" applyAlignment="1">
      <alignment horizontal="center" wrapText="1"/>
    </xf>
    <xf numFmtId="0" fontId="50" fillId="12" borderId="15" xfId="5" applyFont="1" applyFill="1" applyBorder="1" applyAlignment="1">
      <alignment horizontal="center" wrapText="1"/>
    </xf>
    <xf numFmtId="0" fontId="50" fillId="13" borderId="15" xfId="5" applyFont="1" applyFill="1" applyBorder="1" applyAlignment="1">
      <alignment horizontal="center" wrapText="1"/>
    </xf>
    <xf numFmtId="0" fontId="50" fillId="32" borderId="15" xfId="5" applyFont="1" applyFill="1" applyBorder="1" applyAlignment="1">
      <alignment horizontal="center" wrapText="1"/>
    </xf>
    <xf numFmtId="0" fontId="50" fillId="14" borderId="15" xfId="5" applyFont="1" applyFill="1" applyBorder="1" applyAlignment="1">
      <alignment horizontal="center" wrapText="1"/>
    </xf>
    <xf numFmtId="0" fontId="39" fillId="19" borderId="12" xfId="5" applyFont="1" applyFill="1" applyBorder="1" applyAlignment="1">
      <alignment horizontal="center"/>
    </xf>
    <xf numFmtId="0" fontId="39" fillId="19" borderId="41" xfId="5" applyFont="1" applyFill="1" applyBorder="1" applyAlignment="1">
      <alignment horizontal="center"/>
    </xf>
    <xf numFmtId="0" fontId="49" fillId="31" borderId="15" xfId="5" applyFont="1" applyFill="1" applyBorder="1" applyAlignment="1">
      <alignment horizontal="center" wrapText="1"/>
    </xf>
    <xf numFmtId="0" fontId="28" fillId="14" borderId="27" xfId="5" applyFont="1" applyFill="1" applyBorder="1" applyAlignment="1">
      <alignment horizontal="center"/>
    </xf>
    <xf numFmtId="0" fontId="28" fillId="14" borderId="22" xfId="5" applyFont="1" applyFill="1" applyBorder="1" applyAlignment="1">
      <alignment horizontal="center"/>
    </xf>
    <xf numFmtId="0" fontId="28" fillId="14" borderId="53" xfId="5" applyFont="1" applyFill="1" applyBorder="1" applyAlignment="1">
      <alignment horizontal="center"/>
    </xf>
    <xf numFmtId="0" fontId="28" fillId="33" borderId="27" xfId="5" applyFont="1" applyFill="1" applyBorder="1" applyAlignment="1">
      <alignment horizontal="center"/>
    </xf>
    <xf numFmtId="0" fontId="28" fillId="33" borderId="22" xfId="5" applyFont="1" applyFill="1" applyBorder="1" applyAlignment="1">
      <alignment horizontal="center"/>
    </xf>
    <xf numFmtId="0" fontId="28" fillId="33" borderId="53" xfId="5" applyFont="1" applyFill="1" applyBorder="1" applyAlignment="1">
      <alignment horizontal="center"/>
    </xf>
    <xf numFmtId="0" fontId="30" fillId="31" borderId="15" xfId="5" applyFont="1" applyFill="1" applyBorder="1" applyAlignment="1">
      <alignment horizontal="center" wrapText="1"/>
    </xf>
    <xf numFmtId="0" fontId="49" fillId="30" borderId="27" xfId="5" applyFont="1" applyFill="1" applyBorder="1" applyAlignment="1">
      <alignment horizontal="center" wrapText="1"/>
    </xf>
    <xf numFmtId="0" fontId="49" fillId="30" borderId="34" xfId="5" applyFont="1" applyFill="1" applyBorder="1" applyAlignment="1">
      <alignment horizontal="center" wrapText="1"/>
    </xf>
    <xf numFmtId="0" fontId="30" fillId="31" borderId="15" xfId="5" applyFont="1" applyFill="1" applyBorder="1" applyAlignment="1">
      <alignment horizontal="center"/>
    </xf>
    <xf numFmtId="0" fontId="49" fillId="30" borderId="15" xfId="5" applyFont="1" applyFill="1" applyBorder="1" applyAlignment="1">
      <alignment horizontal="center" wrapText="1"/>
    </xf>
    <xf numFmtId="0" fontId="27" fillId="14" borderId="18" xfId="5" applyFont="1" applyFill="1" applyBorder="1" applyAlignment="1">
      <alignment horizontal="center" vertical="center"/>
    </xf>
    <xf numFmtId="0" fontId="27" fillId="14" borderId="17" xfId="5" applyFont="1" applyFill="1" applyBorder="1" applyAlignment="1">
      <alignment horizontal="center" vertical="center"/>
    </xf>
    <xf numFmtId="0" fontId="27" fillId="14" borderId="19" xfId="5" applyFont="1" applyFill="1" applyBorder="1" applyAlignment="1">
      <alignment horizontal="center" vertical="center"/>
    </xf>
    <xf numFmtId="0" fontId="27" fillId="33" borderId="18" xfId="5" applyFont="1" applyFill="1" applyBorder="1" applyAlignment="1">
      <alignment horizontal="center" vertical="center"/>
    </xf>
    <xf numFmtId="0" fontId="27" fillId="33" borderId="17" xfId="5" applyFont="1" applyFill="1" applyBorder="1" applyAlignment="1">
      <alignment horizontal="center" vertical="center"/>
    </xf>
    <xf numFmtId="0" fontId="27" fillId="33" borderId="19" xfId="5" applyFont="1" applyFill="1" applyBorder="1" applyAlignment="1">
      <alignment horizontal="center" vertical="center"/>
    </xf>
    <xf numFmtId="0" fontId="25" fillId="0" borderId="6" xfId="5" applyFont="1" applyBorder="1" applyAlignment="1">
      <alignment horizontal="center" vertical="center"/>
    </xf>
    <xf numFmtId="0" fontId="25" fillId="0" borderId="7" xfId="5" applyFont="1" applyBorder="1" applyAlignment="1">
      <alignment horizontal="center" vertical="center"/>
    </xf>
    <xf numFmtId="0" fontId="25" fillId="0" borderId="8" xfId="5" applyFont="1" applyBorder="1" applyAlignment="1">
      <alignment horizontal="center" vertical="center"/>
    </xf>
    <xf numFmtId="0" fontId="27" fillId="12" borderId="18" xfId="5" applyFont="1" applyFill="1" applyBorder="1" applyAlignment="1">
      <alignment horizontal="center" vertical="center"/>
    </xf>
    <xf numFmtId="0" fontId="27" fillId="12" borderId="17" xfId="5" applyFont="1" applyFill="1" applyBorder="1" applyAlignment="1">
      <alignment horizontal="center" vertical="center"/>
    </xf>
    <xf numFmtId="0" fontId="27" fillId="12" borderId="19" xfId="5" applyFont="1" applyFill="1" applyBorder="1" applyAlignment="1">
      <alignment horizontal="center" vertical="center"/>
    </xf>
    <xf numFmtId="0" fontId="27" fillId="13" borderId="18" xfId="5" applyFont="1" applyFill="1" applyBorder="1" applyAlignment="1">
      <alignment horizontal="center" vertical="center"/>
    </xf>
    <xf numFmtId="0" fontId="27" fillId="13" borderId="17" xfId="5" applyFont="1" applyFill="1" applyBorder="1" applyAlignment="1">
      <alignment horizontal="center" vertical="center"/>
    </xf>
    <xf numFmtId="0" fontId="27" fillId="13" borderId="19" xfId="5" applyFont="1" applyFill="1" applyBorder="1" applyAlignment="1">
      <alignment horizontal="center" vertical="center"/>
    </xf>
    <xf numFmtId="0" fontId="27" fillId="32" borderId="18" xfId="5" applyFont="1" applyFill="1" applyBorder="1" applyAlignment="1">
      <alignment horizontal="center" vertical="center"/>
    </xf>
    <xf numFmtId="0" fontId="27" fillId="32" borderId="17" xfId="5" applyFont="1" applyFill="1" applyBorder="1" applyAlignment="1">
      <alignment horizontal="center" vertical="center"/>
    </xf>
    <xf numFmtId="0" fontId="27" fillId="32" borderId="19" xfId="5" applyFont="1" applyFill="1" applyBorder="1" applyAlignment="1">
      <alignment horizontal="center" vertical="center"/>
    </xf>
    <xf numFmtId="0" fontId="33" fillId="0" borderId="6" xfId="5" applyFont="1" applyBorder="1" applyAlignment="1">
      <alignment horizontal="center" vertical="center" wrapText="1"/>
    </xf>
    <xf numFmtId="0" fontId="33" fillId="0" borderId="7" xfId="5" applyFont="1" applyBorder="1" applyAlignment="1">
      <alignment horizontal="center" vertical="center" wrapText="1"/>
    </xf>
    <xf numFmtId="0" fontId="33" fillId="0" borderId="8" xfId="5" applyFont="1" applyBorder="1" applyAlignment="1">
      <alignment horizontal="center" vertical="center" wrapText="1"/>
    </xf>
    <xf numFmtId="0" fontId="28" fillId="12" borderId="15" xfId="5" applyFont="1" applyFill="1" applyBorder="1" applyAlignment="1">
      <alignment horizontal="center" wrapText="1"/>
    </xf>
    <xf numFmtId="0" fontId="28" fillId="12" borderId="21" xfId="5" applyFont="1" applyFill="1" applyBorder="1" applyAlignment="1">
      <alignment horizontal="center" wrapText="1"/>
    </xf>
    <xf numFmtId="0" fontId="28" fillId="13" borderId="15" xfId="5" applyFont="1" applyFill="1" applyBorder="1" applyAlignment="1">
      <alignment horizontal="center" wrapText="1"/>
    </xf>
    <xf numFmtId="0" fontId="28" fillId="13" borderId="21" xfId="5" applyFont="1" applyFill="1" applyBorder="1" applyAlignment="1">
      <alignment horizontal="center" wrapText="1"/>
    </xf>
    <xf numFmtId="0" fontId="28" fillId="32" borderId="27" xfId="5" applyFont="1" applyFill="1" applyBorder="1" applyAlignment="1">
      <alignment horizontal="center"/>
    </xf>
    <xf numFmtId="0" fontId="28" fillId="32" borderId="22" xfId="5" applyFont="1" applyFill="1" applyBorder="1" applyAlignment="1">
      <alignment horizontal="center"/>
    </xf>
    <xf numFmtId="0" fontId="28" fillId="32" borderId="53" xfId="5" applyFont="1" applyFill="1" applyBorder="1" applyAlignment="1">
      <alignment horizontal="center"/>
    </xf>
    <xf numFmtId="0" fontId="41" fillId="0" borderId="10" xfId="5" applyFont="1" applyBorder="1" applyAlignment="1">
      <alignment horizontal="center" vertical="center"/>
    </xf>
    <xf numFmtId="0" fontId="41" fillId="0" borderId="2" xfId="5" applyFont="1" applyBorder="1" applyAlignment="1">
      <alignment horizontal="center" vertical="center"/>
    </xf>
    <xf numFmtId="164" fontId="24" fillId="0" borderId="0" xfId="5" applyNumberFormat="1" applyAlignment="1">
      <alignment horizontal="center"/>
    </xf>
    <xf numFmtId="164" fontId="24" fillId="0" borderId="36" xfId="5" applyNumberFormat="1" applyBorder="1" applyAlignment="1">
      <alignment horizontal="center"/>
    </xf>
    <xf numFmtId="0" fontId="34" fillId="0" borderId="24" xfId="5" applyFont="1" applyBorder="1" applyAlignment="1">
      <alignment horizontal="center"/>
    </xf>
    <xf numFmtId="0" fontId="34" fillId="0" borderId="25" xfId="5" applyFont="1" applyBorder="1" applyAlignment="1">
      <alignment horizontal="center"/>
    </xf>
    <xf numFmtId="0" fontId="34" fillId="0" borderId="26" xfId="5" applyFont="1" applyBorder="1" applyAlignment="1">
      <alignment horizontal="center"/>
    </xf>
    <xf numFmtId="164" fontId="24" fillId="0" borderId="12" xfId="5" applyNumberFormat="1" applyBorder="1" applyAlignment="1">
      <alignment horizontal="center"/>
    </xf>
    <xf numFmtId="0" fontId="45" fillId="0" borderId="13" xfId="5" applyFont="1" applyBorder="1" applyAlignment="1">
      <alignment horizontal="center" vertical="center"/>
    </xf>
    <xf numFmtId="0" fontId="45" fillId="0" borderId="0" xfId="5" applyFont="1" applyAlignment="1">
      <alignment horizontal="center" vertical="center"/>
    </xf>
    <xf numFmtId="164" fontId="24" fillId="0" borderId="2" xfId="5" applyNumberFormat="1" applyBorder="1" applyAlignment="1">
      <alignment horizontal="center"/>
    </xf>
    <xf numFmtId="0" fontId="40" fillId="12" borderId="3" xfId="5" applyFont="1" applyFill="1" applyBorder="1" applyAlignment="1">
      <alignment horizontal="center"/>
    </xf>
    <xf numFmtId="0" fontId="40" fillId="12" borderId="4" xfId="5" applyFont="1" applyFill="1" applyBorder="1" applyAlignment="1">
      <alignment horizontal="center"/>
    </xf>
    <xf numFmtId="0" fontId="40" fillId="12" borderId="5" xfId="5" applyFont="1" applyFill="1" applyBorder="1" applyAlignment="1">
      <alignment horizontal="center"/>
    </xf>
    <xf numFmtId="0" fontId="40" fillId="13" borderId="18" xfId="5" applyFont="1" applyFill="1" applyBorder="1" applyAlignment="1">
      <alignment horizontal="center" wrapText="1"/>
    </xf>
    <xf numFmtId="0" fontId="40" fillId="13" borderId="17" xfId="5" applyFont="1" applyFill="1" applyBorder="1" applyAlignment="1">
      <alignment horizontal="center" wrapText="1"/>
    </xf>
    <xf numFmtId="0" fontId="40" fillId="13" borderId="19" xfId="5" applyFont="1" applyFill="1" applyBorder="1" applyAlignment="1">
      <alignment horizontal="center" wrapText="1"/>
    </xf>
    <xf numFmtId="0" fontId="40" fillId="14" borderId="43" xfId="5" applyFont="1" applyFill="1" applyBorder="1" applyAlignment="1">
      <alignment horizontal="center" wrapText="1"/>
    </xf>
    <xf numFmtId="0" fontId="40" fillId="14" borderId="44" xfId="5" applyFont="1" applyFill="1" applyBorder="1" applyAlignment="1">
      <alignment horizontal="center" wrapText="1"/>
    </xf>
    <xf numFmtId="0" fontId="40" fillId="14" borderId="45" xfId="5" applyFont="1" applyFill="1" applyBorder="1" applyAlignment="1">
      <alignment horizontal="center" wrapText="1"/>
    </xf>
    <xf numFmtId="0" fontId="24" fillId="0" borderId="0" xfId="5" applyAlignment="1">
      <alignment horizontal="center"/>
    </xf>
    <xf numFmtId="0" fontId="5" fillId="6" borderId="50" xfId="5" applyFont="1" applyFill="1" applyBorder="1" applyAlignment="1">
      <alignment horizontal="center"/>
    </xf>
    <xf numFmtId="0" fontId="5" fillId="6" borderId="51" xfId="5" applyFont="1" applyFill="1" applyBorder="1" applyAlignment="1">
      <alignment horizontal="center"/>
    </xf>
    <xf numFmtId="0" fontId="5" fillId="6" borderId="39" xfId="5" applyFont="1" applyFill="1" applyBorder="1" applyAlignment="1">
      <alignment horizontal="center"/>
    </xf>
    <xf numFmtId="0" fontId="5" fillId="12" borderId="50" xfId="5" applyFont="1" applyFill="1" applyBorder="1" applyAlignment="1">
      <alignment horizontal="center"/>
    </xf>
    <xf numFmtId="0" fontId="5" fillId="12" borderId="51" xfId="5" applyFont="1" applyFill="1" applyBorder="1" applyAlignment="1">
      <alignment horizontal="center"/>
    </xf>
    <xf numFmtId="0" fontId="5" fillId="12" borderId="39" xfId="5" applyFont="1" applyFill="1" applyBorder="1" applyAlignment="1">
      <alignment horizontal="center"/>
    </xf>
    <xf numFmtId="0" fontId="5" fillId="24" borderId="3" xfId="5" applyFont="1" applyFill="1" applyBorder="1" applyAlignment="1">
      <alignment horizontal="center"/>
    </xf>
    <xf numFmtId="0" fontId="5" fillId="24" borderId="4" xfId="5" applyFont="1" applyFill="1" applyBorder="1" applyAlignment="1">
      <alignment horizontal="center"/>
    </xf>
    <xf numFmtId="0" fontId="5" fillId="24" borderId="5" xfId="5" applyFont="1" applyFill="1" applyBorder="1" applyAlignment="1">
      <alignment horizontal="center"/>
    </xf>
    <xf numFmtId="4" fontId="7" fillId="10" borderId="15" xfId="4" applyNumberFormat="1" applyFont="1" applyFill="1" applyBorder="1" applyAlignment="1">
      <alignment horizontal="center"/>
    </xf>
  </cellXfs>
  <cellStyles count="7">
    <cellStyle name="Normal" xfId="0" builtinId="0"/>
    <cellStyle name="Normal 2" xfId="3" xr:uid="{8E9BB640-D68D-4081-9470-36E480D79CCC}"/>
    <cellStyle name="Normal 3" xfId="2" xr:uid="{9A5EA097-85C0-4FD4-AB05-7CB936B6AD4B}"/>
    <cellStyle name="Normal 4" xfId="4" xr:uid="{02E7CCD6-B9F2-4DCF-94C3-DE7FBAAA3D35}"/>
    <cellStyle name="Normal 5" xfId="5" xr:uid="{9B00907D-A2D9-47FE-ABA7-325CBBB22C5A}"/>
    <cellStyle name="Normal_Sheet1" xfId="6" xr:uid="{730E4E68-40F6-45A7-80E0-C97EB07BAB9A}"/>
    <cellStyle name="Percent" xfId="1" builtinId="5"/>
  </cellStyles>
  <dxfs count="0"/>
  <tableStyles count="0" defaultTableStyle="TableStyleMedium2" defaultPivotStyle="PivotStyleLight16"/>
  <colors>
    <mruColors>
      <color rgb="FFFFFF99"/>
      <color rgb="FFFF9966"/>
      <color rgb="FFFFFFD1"/>
      <color rgb="FFFF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VPVLLK\Desktop\Feedlot\2025%20Feedlot%20Worksheet%20BASE%2012-12-24%20llk.xlsx" TargetMode="External"/><Relationship Id="rId1" Type="http://schemas.openxmlformats.org/officeDocument/2006/relationships/externalLinkPath" Target="file:///C:\Users\RVPVLLK\Desktop\Feedlot\2025%20Feedlot%20Worksheet%20BASE%2012-12-24%20ll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VDFS\pvd\Utilities\Oil%20&amp;%20Gas\Feedlots\2024%20Feedlot%20Guide\2024%20PVD%20updated%20guide\2024%20PVD%20Feedlot%20Worksheet.xlsx" TargetMode="External"/><Relationship Id="rId1" Type="http://schemas.openxmlformats.org/officeDocument/2006/relationships/externalLinkPath" Target="file:///\\PVDFS\pvd\Utilities\Oil%20&amp;%20Gas\Feedlots\2024%20Feedlot%20Guide\2024%20PVD%20updated%20guide\2024%20PVD%20Feedlot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 Cover Sheet"/>
      <sheetName val="Value Reconciliation"/>
      <sheetName val="Data Entry-Inventory Worksheet"/>
      <sheetName val="Tables"/>
      <sheetName val="PVD2025 Example (INVALID)"/>
      <sheetName val="COMPARE TBLS-SALES-SUPPORT 15%"/>
      <sheetName val="Vendor Sales Data-NOT USED 2025"/>
      <sheetName val="LandValueSheet"/>
      <sheetName val="Mill Ty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Dry Roll Mill</v>
          </cell>
        </row>
        <row r="4">
          <cell r="A4" t="str">
            <v>Steam Flake - Batch in Feed Truck</v>
          </cell>
        </row>
        <row r="5">
          <cell r="A5" t="str">
            <v>Steam Flake - Bunker System - Batch in Feed Truck</v>
          </cell>
        </row>
        <row r="6">
          <cell r="A6" t="str">
            <v>Steam Flake - Full Batch in Mill</v>
          </cell>
        </row>
        <row r="7">
          <cell r="A7" t="str">
            <v>No Mill Facilities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VD2024 Example"/>
      <sheetName val="PVD2024 Worksheet"/>
      <sheetName val="LandValueSheet"/>
      <sheetName val="Mill Types"/>
    </sheetNames>
    <sheetDataSet>
      <sheetData sheetId="0"/>
      <sheetData sheetId="1"/>
      <sheetData sheetId="2">
        <row r="5">
          <cell r="C5" t="str">
            <v>C-50</v>
          </cell>
          <cell r="E5" t="str">
            <v>C-50</v>
          </cell>
          <cell r="F5">
            <v>2350</v>
          </cell>
        </row>
        <row r="6">
          <cell r="C6" t="str">
            <v>EC-80</v>
          </cell>
          <cell r="E6" t="str">
            <v>EC-80</v>
          </cell>
          <cell r="F6">
            <v>3570</v>
          </cell>
        </row>
        <row r="7">
          <cell r="C7" t="str">
            <v>NC-40</v>
          </cell>
          <cell r="E7" t="str">
            <v>NC-40</v>
          </cell>
          <cell r="F7">
            <v>2550</v>
          </cell>
        </row>
        <row r="8">
          <cell r="C8" t="str">
            <v>NE-70</v>
          </cell>
          <cell r="E8" t="str">
            <v>NE-70</v>
          </cell>
          <cell r="F8">
            <v>4530</v>
          </cell>
        </row>
        <row r="9">
          <cell r="C9" t="str">
            <v>NW-10</v>
          </cell>
          <cell r="E9" t="str">
            <v>NW-10</v>
          </cell>
          <cell r="F9">
            <v>1680</v>
          </cell>
        </row>
        <row r="10">
          <cell r="C10" t="str">
            <v>SC-60</v>
          </cell>
          <cell r="E10" t="str">
            <v>SC-60</v>
          </cell>
          <cell r="F10">
            <v>2390</v>
          </cell>
        </row>
        <row r="11">
          <cell r="C11" t="str">
            <v>SE-90</v>
          </cell>
          <cell r="E11" t="str">
            <v>SE-90</v>
          </cell>
          <cell r="F11">
            <v>2830</v>
          </cell>
        </row>
        <row r="12">
          <cell r="C12" t="str">
            <v>SW-30</v>
          </cell>
          <cell r="E12" t="str">
            <v>SW-30</v>
          </cell>
          <cell r="F12">
            <v>1510</v>
          </cell>
        </row>
        <row r="13">
          <cell r="C13" t="str">
            <v>WC-20</v>
          </cell>
          <cell r="E13" t="str">
            <v>WC-20</v>
          </cell>
          <cell r="F13">
            <v>1550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C5F0-C64E-455D-B188-BB5BB18ABC0F}">
  <sheetPr>
    <tabColor rgb="FFCC6600"/>
  </sheetPr>
  <dimension ref="A1:O143"/>
  <sheetViews>
    <sheetView showGridLines="0" tabSelected="1" zoomScaleNormal="100" workbookViewId="0">
      <selection activeCell="O6" sqref="O6"/>
    </sheetView>
  </sheetViews>
  <sheetFormatPr defaultColWidth="12.85546875" defaultRowHeight="15" customHeight="1" x14ac:dyDescent="0.25"/>
  <cols>
    <col min="1" max="1" width="26.85546875" style="5" customWidth="1"/>
    <col min="2" max="2" width="29.7109375" style="5" customWidth="1"/>
    <col min="3" max="3" width="19" style="9" customWidth="1"/>
    <col min="4" max="4" width="24.7109375" style="5" customWidth="1"/>
    <col min="5" max="16384" width="12.85546875" style="5"/>
  </cols>
  <sheetData>
    <row r="1" spans="1:13" ht="25.5" customHeight="1" thickBot="1" x14ac:dyDescent="0.4">
      <c r="A1" s="1" t="s">
        <v>0</v>
      </c>
      <c r="B1" s="2"/>
      <c r="C1" s="3" t="s">
        <v>1</v>
      </c>
      <c r="D1" s="4">
        <v>2025</v>
      </c>
      <c r="G1" s="6"/>
      <c r="H1" s="6"/>
      <c r="I1" s="6"/>
      <c r="J1" s="6"/>
    </row>
    <row r="2" spans="1:13" ht="7.5" customHeight="1" thickBot="1" x14ac:dyDescent="0.4">
      <c r="A2" s="373"/>
      <c r="B2" s="373"/>
      <c r="C2" s="373"/>
      <c r="D2" s="373"/>
      <c r="G2" s="6"/>
      <c r="H2" s="6"/>
      <c r="I2" s="6"/>
      <c r="J2" s="6"/>
    </row>
    <row r="3" spans="1:13" ht="28.5" customHeight="1" thickBot="1" x14ac:dyDescent="0.35">
      <c r="A3" s="364"/>
      <c r="B3" s="365"/>
      <c r="C3" s="365"/>
      <c r="D3" s="366"/>
      <c r="F3" s="374" t="s">
        <v>2</v>
      </c>
      <c r="G3" s="375"/>
      <c r="H3" s="375"/>
      <c r="I3" s="375"/>
      <c r="J3" s="376"/>
    </row>
    <row r="4" spans="1:13" ht="25.5" customHeight="1" thickBot="1" x14ac:dyDescent="0.35">
      <c r="A4" s="7" t="s">
        <v>3</v>
      </c>
      <c r="B4" s="8"/>
      <c r="D4" s="10"/>
      <c r="F4" s="377"/>
      <c r="G4" s="378"/>
      <c r="H4" s="378"/>
      <c r="I4" s="378"/>
      <c r="J4" s="379"/>
    </row>
    <row r="5" spans="1:13" ht="25.5" customHeight="1" x14ac:dyDescent="0.3">
      <c r="A5" s="1" t="s">
        <v>4</v>
      </c>
      <c r="B5" s="11"/>
      <c r="C5" s="12"/>
      <c r="D5" s="10"/>
      <c r="F5" s="380" t="s">
        <v>5</v>
      </c>
      <c r="G5" s="381"/>
      <c r="H5" s="381"/>
      <c r="I5" s="381"/>
      <c r="J5" s="382"/>
    </row>
    <row r="6" spans="1:13" ht="25.5" customHeight="1" thickBot="1" x14ac:dyDescent="0.35">
      <c r="A6" s="1" t="s">
        <v>6</v>
      </c>
      <c r="B6" s="11"/>
      <c r="C6" s="3" t="s">
        <v>7</v>
      </c>
      <c r="D6" s="13"/>
      <c r="F6" s="383"/>
      <c r="G6" s="384"/>
      <c r="H6" s="384"/>
      <c r="I6" s="384"/>
      <c r="J6" s="385"/>
    </row>
    <row r="7" spans="1:13" ht="25.5" customHeight="1" thickBot="1" x14ac:dyDescent="0.35">
      <c r="A7" s="1" t="s">
        <v>8</v>
      </c>
      <c r="B7" s="14"/>
      <c r="C7" s="12"/>
      <c r="D7" s="10"/>
    </row>
    <row r="8" spans="1:13" ht="25.5" customHeight="1" x14ac:dyDescent="0.3">
      <c r="A8" s="15" t="s">
        <v>9</v>
      </c>
      <c r="B8" s="14"/>
      <c r="C8" s="3"/>
      <c r="D8" s="16"/>
      <c r="F8" s="386" t="s">
        <v>10</v>
      </c>
      <c r="G8" s="387"/>
      <c r="H8" s="387"/>
      <c r="I8" s="387"/>
      <c r="J8" s="387"/>
      <c r="K8" s="387"/>
      <c r="L8" s="387"/>
      <c r="M8" s="388"/>
    </row>
    <row r="9" spans="1:13" ht="7.5" customHeight="1" thickBot="1" x14ac:dyDescent="0.35">
      <c r="A9" s="15"/>
      <c r="B9" s="16"/>
      <c r="C9" s="3"/>
      <c r="D9" s="16"/>
      <c r="F9" s="389"/>
      <c r="G9" s="390"/>
      <c r="H9" s="390"/>
      <c r="I9" s="390"/>
      <c r="J9" s="390"/>
      <c r="K9" s="390"/>
      <c r="L9" s="390"/>
      <c r="M9" s="391"/>
    </row>
    <row r="10" spans="1:13" ht="27" customHeight="1" thickBot="1" x14ac:dyDescent="0.35">
      <c r="A10" s="364"/>
      <c r="B10" s="365"/>
      <c r="C10" s="365"/>
      <c r="D10" s="366"/>
      <c r="F10" s="389"/>
      <c r="G10" s="390"/>
      <c r="H10" s="390"/>
      <c r="I10" s="390"/>
      <c r="J10" s="390"/>
      <c r="K10" s="390"/>
      <c r="L10" s="390"/>
      <c r="M10" s="391"/>
    </row>
    <row r="11" spans="1:13" ht="25.5" customHeight="1" x14ac:dyDescent="0.3">
      <c r="A11" s="1" t="s">
        <v>11</v>
      </c>
      <c r="B11" s="17"/>
      <c r="C11" s="3" t="s">
        <v>12</v>
      </c>
      <c r="D11" s="18"/>
      <c r="F11" s="392" t="s">
        <v>13</v>
      </c>
      <c r="G11" s="393"/>
      <c r="H11" s="393"/>
      <c r="I11" s="393"/>
      <c r="J11" s="393"/>
      <c r="K11" s="393"/>
      <c r="L11" s="393"/>
      <c r="M11" s="394"/>
    </row>
    <row r="12" spans="1:13" ht="25.5" customHeight="1" x14ac:dyDescent="0.3">
      <c r="A12" s="10"/>
      <c r="B12" s="14"/>
      <c r="C12" s="12"/>
      <c r="D12" s="14"/>
      <c r="F12" s="395" t="s">
        <v>14</v>
      </c>
      <c r="G12" s="396"/>
      <c r="H12" s="396"/>
      <c r="I12" s="396"/>
      <c r="J12" s="396"/>
      <c r="K12" s="396"/>
      <c r="L12" s="396"/>
      <c r="M12" s="397"/>
    </row>
    <row r="13" spans="1:13" ht="25.5" customHeight="1" x14ac:dyDescent="0.3">
      <c r="A13" s="10"/>
      <c r="B13" s="14"/>
      <c r="C13" s="12"/>
      <c r="D13" s="14"/>
      <c r="F13" s="392" t="s">
        <v>644</v>
      </c>
      <c r="G13" s="393"/>
      <c r="H13" s="393"/>
      <c r="I13" s="393"/>
      <c r="J13" s="393"/>
      <c r="K13" s="393"/>
      <c r="L13" s="393"/>
      <c r="M13" s="394"/>
    </row>
    <row r="14" spans="1:13" ht="25.5" customHeight="1" x14ac:dyDescent="0.3">
      <c r="A14" s="10"/>
      <c r="B14" s="19"/>
      <c r="C14" s="12"/>
      <c r="D14" s="14"/>
      <c r="F14" s="404" t="s">
        <v>645</v>
      </c>
      <c r="G14" s="405"/>
      <c r="H14" s="405"/>
      <c r="I14" s="405"/>
      <c r="J14" s="405"/>
      <c r="K14" s="405"/>
      <c r="L14" s="405"/>
      <c r="M14" s="406"/>
    </row>
    <row r="15" spans="1:13" ht="25.5" customHeight="1" x14ac:dyDescent="0.3">
      <c r="A15" s="10"/>
      <c r="B15" s="14"/>
      <c r="C15" s="12"/>
      <c r="D15" s="14"/>
      <c r="F15" s="398" t="s">
        <v>647</v>
      </c>
      <c r="G15" s="399"/>
      <c r="H15" s="399"/>
      <c r="I15" s="399"/>
      <c r="J15" s="399"/>
      <c r="K15" s="399"/>
      <c r="L15" s="399"/>
      <c r="M15" s="400"/>
    </row>
    <row r="16" spans="1:13" ht="25.5" customHeight="1" x14ac:dyDescent="0.3">
      <c r="A16" s="10"/>
      <c r="B16" s="14"/>
      <c r="C16" s="12"/>
      <c r="D16" s="14"/>
      <c r="F16" s="370" t="s">
        <v>646</v>
      </c>
      <c r="G16" s="371"/>
      <c r="H16" s="371"/>
      <c r="I16" s="371"/>
      <c r="J16" s="371"/>
      <c r="K16" s="371"/>
      <c r="L16" s="371"/>
      <c r="M16" s="372"/>
    </row>
    <row r="17" spans="1:15" ht="25.5" customHeight="1" x14ac:dyDescent="0.3">
      <c r="A17" s="10"/>
      <c r="B17" s="19"/>
      <c r="C17" s="12"/>
      <c r="D17" s="14"/>
      <c r="F17" s="407" t="s">
        <v>648</v>
      </c>
      <c r="G17" s="408"/>
      <c r="H17" s="408"/>
      <c r="I17" s="408"/>
      <c r="J17" s="408"/>
      <c r="K17" s="408"/>
      <c r="L17" s="408"/>
      <c r="M17" s="409"/>
    </row>
    <row r="18" spans="1:15" ht="25.5" customHeight="1" thickBot="1" x14ac:dyDescent="0.35">
      <c r="B18" s="14"/>
      <c r="C18" s="12"/>
      <c r="D18" s="14"/>
      <c r="F18" s="401" t="s">
        <v>649</v>
      </c>
      <c r="G18" s="402"/>
      <c r="H18" s="402"/>
      <c r="I18" s="402"/>
      <c r="J18" s="402"/>
      <c r="K18" s="402"/>
      <c r="L18" s="402"/>
      <c r="M18" s="403"/>
    </row>
    <row r="19" spans="1:15" ht="25.5" customHeight="1" x14ac:dyDescent="0.3">
      <c r="B19" s="14"/>
      <c r="C19" s="12"/>
      <c r="D19" s="14"/>
      <c r="F19" s="346"/>
      <c r="G19" s="346"/>
      <c r="H19" s="346"/>
      <c r="I19" s="346"/>
      <c r="J19" s="346"/>
      <c r="K19" s="346"/>
      <c r="L19" s="346"/>
      <c r="M19" s="346"/>
      <c r="N19" s="10"/>
      <c r="O19" s="10"/>
    </row>
    <row r="20" spans="1:15" ht="25.5" customHeight="1" x14ac:dyDescent="0.3">
      <c r="B20" s="14"/>
      <c r="C20" s="12"/>
      <c r="D20" s="14"/>
      <c r="F20" s="346"/>
      <c r="G20" s="346"/>
      <c r="H20" s="346"/>
      <c r="I20" s="346"/>
      <c r="J20" s="346"/>
      <c r="K20" s="346"/>
      <c r="L20" s="346"/>
      <c r="M20" s="346"/>
    </row>
    <row r="21" spans="1:15" ht="7.5" customHeight="1" thickBot="1" x14ac:dyDescent="0.35">
      <c r="B21" s="16"/>
      <c r="C21" s="12"/>
      <c r="D21" s="16"/>
    </row>
    <row r="22" spans="1:15" ht="24" customHeight="1" thickBot="1" x14ac:dyDescent="0.3">
      <c r="A22" s="361"/>
      <c r="B22" s="362"/>
      <c r="C22" s="362"/>
      <c r="D22" s="363"/>
    </row>
    <row r="23" spans="1:15" ht="25.5" customHeight="1" x14ac:dyDescent="0.3">
      <c r="A23" s="7" t="s">
        <v>15</v>
      </c>
      <c r="B23" s="20"/>
      <c r="C23" s="367" t="s">
        <v>270</v>
      </c>
      <c r="D23" s="369"/>
      <c r="E23" s="169"/>
      <c r="F23" s="345"/>
      <c r="G23" s="345"/>
      <c r="H23" s="345"/>
      <c r="I23" s="345"/>
      <c r="J23" s="345"/>
      <c r="K23" s="345"/>
      <c r="L23" s="345"/>
      <c r="M23" s="345"/>
    </row>
    <row r="24" spans="1:15" ht="25.5" customHeight="1" x14ac:dyDescent="0.3">
      <c r="A24" s="7" t="s">
        <v>136</v>
      </c>
      <c r="B24" s="21"/>
      <c r="C24" s="368"/>
      <c r="D24" s="369"/>
      <c r="E24" s="169"/>
    </row>
    <row r="25" spans="1:15" ht="25.5" customHeight="1" x14ac:dyDescent="0.3">
      <c r="A25" s="1" t="s">
        <v>16</v>
      </c>
      <c r="B25" s="245"/>
      <c r="C25" s="22" t="s">
        <v>17</v>
      </c>
      <c r="D25" s="289"/>
    </row>
    <row r="26" spans="1:15" ht="25.5" customHeight="1" x14ac:dyDescent="0.3">
      <c r="A26" s="1" t="s">
        <v>18</v>
      </c>
      <c r="B26" s="245"/>
      <c r="C26" s="3" t="s">
        <v>375</v>
      </c>
      <c r="D26" s="245"/>
    </row>
    <row r="27" spans="1:15" ht="7.5" customHeight="1" thickBot="1" x14ac:dyDescent="0.35">
      <c r="A27" s="1"/>
      <c r="C27" s="12"/>
      <c r="D27" s="10"/>
    </row>
    <row r="28" spans="1:15" ht="25.5" customHeight="1" thickBot="1" x14ac:dyDescent="0.35">
      <c r="A28" s="364"/>
      <c r="B28" s="365"/>
      <c r="C28" s="365"/>
      <c r="D28" s="366"/>
    </row>
    <row r="29" spans="1:15" ht="25.5" customHeight="1" x14ac:dyDescent="0.3">
      <c r="A29" s="1" t="s">
        <v>19</v>
      </c>
      <c r="B29" s="344"/>
      <c r="C29" s="12"/>
      <c r="D29" s="10"/>
    </row>
    <row r="30" spans="1:15" ht="25.5" customHeight="1" x14ac:dyDescent="0.3">
      <c r="A30" s="1" t="s">
        <v>20</v>
      </c>
      <c r="B30" s="23"/>
      <c r="C30" s="12"/>
      <c r="D30" s="10"/>
    </row>
    <row r="31" spans="1:15" ht="15.75" customHeight="1" x14ac:dyDescent="0.3">
      <c r="A31" s="10"/>
      <c r="B31" s="10"/>
      <c r="C31" s="12"/>
      <c r="D31" s="10"/>
    </row>
    <row r="32" spans="1:15" ht="15.75" customHeight="1" x14ac:dyDescent="0.3">
      <c r="A32" s="10"/>
      <c r="B32" s="10"/>
      <c r="C32" s="12"/>
      <c r="D32" s="10"/>
    </row>
    <row r="33" spans="1:4" ht="15.75" customHeight="1" x14ac:dyDescent="0.3">
      <c r="A33" s="10"/>
      <c r="B33" s="10"/>
      <c r="C33" s="12"/>
      <c r="D33" s="10"/>
    </row>
    <row r="34" spans="1:4" ht="15.75" customHeight="1" x14ac:dyDescent="0.3">
      <c r="A34" s="10"/>
      <c r="B34" s="10"/>
      <c r="C34" s="12"/>
      <c r="D34" s="10"/>
    </row>
    <row r="35" spans="1:4" ht="15.75" customHeight="1" x14ac:dyDescent="0.3">
      <c r="A35" s="10"/>
      <c r="B35" s="10"/>
      <c r="C35" s="12"/>
      <c r="D35" s="10"/>
    </row>
    <row r="36" spans="1:4" ht="15.75" customHeight="1" x14ac:dyDescent="0.3">
      <c r="A36" s="10"/>
      <c r="B36" s="10"/>
      <c r="C36" s="12"/>
      <c r="D36" s="10"/>
    </row>
    <row r="37" spans="1:4" ht="15.75" customHeight="1" x14ac:dyDescent="0.3">
      <c r="A37" s="10"/>
      <c r="B37" s="10"/>
      <c r="C37" s="12"/>
      <c r="D37" s="10"/>
    </row>
    <row r="38" spans="1:4" ht="15.75" customHeight="1" x14ac:dyDescent="0.3">
      <c r="A38" s="10"/>
      <c r="B38" s="10"/>
      <c r="C38" s="12"/>
      <c r="D38" s="10"/>
    </row>
    <row r="39" spans="1:4" ht="15.75" customHeight="1" x14ac:dyDescent="0.3">
      <c r="A39" s="10"/>
      <c r="B39" s="24" t="s">
        <v>21</v>
      </c>
      <c r="C39" s="12"/>
      <c r="D39" s="10"/>
    </row>
    <row r="40" spans="1:4" ht="15.75" customHeight="1" x14ac:dyDescent="0.3">
      <c r="B40" s="24" t="s">
        <v>22</v>
      </c>
    </row>
    <row r="41" spans="1:4" ht="15.75" customHeight="1" x14ac:dyDescent="0.3">
      <c r="B41" s="24" t="s">
        <v>23</v>
      </c>
    </row>
    <row r="42" spans="1:4" ht="15.75" customHeight="1" x14ac:dyDescent="0.3">
      <c r="B42" s="24" t="s">
        <v>24</v>
      </c>
    </row>
    <row r="43" spans="1:4" ht="15.75" customHeight="1" x14ac:dyDescent="0.3">
      <c r="B43" s="24" t="s">
        <v>25</v>
      </c>
    </row>
    <row r="44" spans="1:4" ht="15.75" customHeight="1" x14ac:dyDescent="0.3">
      <c r="B44" s="24" t="s">
        <v>26</v>
      </c>
    </row>
    <row r="45" spans="1:4" ht="15.75" customHeight="1" x14ac:dyDescent="0.3">
      <c r="B45" s="24" t="s">
        <v>27</v>
      </c>
    </row>
    <row r="46" spans="1:4" ht="15.75" customHeight="1" x14ac:dyDescent="0.3">
      <c r="B46" s="24" t="s">
        <v>28</v>
      </c>
    </row>
    <row r="47" spans="1:4" ht="15.75" customHeight="1" x14ac:dyDescent="0.3">
      <c r="B47" s="24" t="s">
        <v>29</v>
      </c>
    </row>
    <row r="48" spans="1:4" ht="15.75" customHeight="1" x14ac:dyDescent="0.3">
      <c r="B48" s="24" t="s">
        <v>30</v>
      </c>
    </row>
    <row r="49" spans="2:2" ht="15.75" customHeight="1" x14ac:dyDescent="0.3">
      <c r="B49" s="24" t="s">
        <v>31</v>
      </c>
    </row>
    <row r="50" spans="2:2" ht="15.75" customHeight="1" x14ac:dyDescent="0.3">
      <c r="B50" s="24" t="s">
        <v>32</v>
      </c>
    </row>
    <row r="51" spans="2:2" ht="15.75" customHeight="1" x14ac:dyDescent="0.3">
      <c r="B51" s="24" t="s">
        <v>33</v>
      </c>
    </row>
    <row r="52" spans="2:2" ht="15.75" customHeight="1" x14ac:dyDescent="0.3">
      <c r="B52" s="24" t="s">
        <v>34</v>
      </c>
    </row>
    <row r="53" spans="2:2" ht="15.75" customHeight="1" x14ac:dyDescent="0.3">
      <c r="B53" s="24" t="s">
        <v>35</v>
      </c>
    </row>
    <row r="54" spans="2:2" ht="15.75" customHeight="1" x14ac:dyDescent="0.3">
      <c r="B54" s="24" t="s">
        <v>36</v>
      </c>
    </row>
    <row r="55" spans="2:2" ht="15.75" customHeight="1" x14ac:dyDescent="0.3">
      <c r="B55" s="24" t="s">
        <v>37</v>
      </c>
    </row>
    <row r="56" spans="2:2" ht="15.75" customHeight="1" x14ac:dyDescent="0.3">
      <c r="B56" s="24" t="s">
        <v>38</v>
      </c>
    </row>
    <row r="57" spans="2:2" ht="15.75" customHeight="1" x14ac:dyDescent="0.3">
      <c r="B57" s="24" t="s">
        <v>39</v>
      </c>
    </row>
    <row r="58" spans="2:2" ht="15.75" customHeight="1" x14ac:dyDescent="0.3">
      <c r="B58" s="24" t="s">
        <v>40</v>
      </c>
    </row>
    <row r="59" spans="2:2" ht="15.75" customHeight="1" x14ac:dyDescent="0.3">
      <c r="B59" s="24" t="s">
        <v>41</v>
      </c>
    </row>
    <row r="60" spans="2:2" ht="15.75" customHeight="1" x14ac:dyDescent="0.3">
      <c r="B60" s="24" t="s">
        <v>42</v>
      </c>
    </row>
    <row r="61" spans="2:2" ht="15.75" customHeight="1" x14ac:dyDescent="0.3">
      <c r="B61" s="24" t="s">
        <v>43</v>
      </c>
    </row>
    <row r="62" spans="2:2" ht="15.75" customHeight="1" x14ac:dyDescent="0.3">
      <c r="B62" s="24" t="s">
        <v>44</v>
      </c>
    </row>
    <row r="63" spans="2:2" ht="15.75" customHeight="1" x14ac:dyDescent="0.3">
      <c r="B63" s="24" t="s">
        <v>45</v>
      </c>
    </row>
    <row r="64" spans="2:2" ht="15.75" customHeight="1" x14ac:dyDescent="0.3">
      <c r="B64" s="24" t="s">
        <v>46</v>
      </c>
    </row>
    <row r="65" spans="2:2" ht="15.75" customHeight="1" x14ac:dyDescent="0.3">
      <c r="B65" s="24" t="s">
        <v>47</v>
      </c>
    </row>
    <row r="66" spans="2:2" ht="15.75" customHeight="1" x14ac:dyDescent="0.3">
      <c r="B66" s="24" t="s">
        <v>48</v>
      </c>
    </row>
    <row r="67" spans="2:2" ht="15.75" customHeight="1" x14ac:dyDescent="0.3">
      <c r="B67" s="24" t="s">
        <v>49</v>
      </c>
    </row>
    <row r="68" spans="2:2" ht="15.75" customHeight="1" x14ac:dyDescent="0.3">
      <c r="B68" s="24" t="s">
        <v>50</v>
      </c>
    </row>
    <row r="69" spans="2:2" ht="15.75" customHeight="1" x14ac:dyDescent="0.3">
      <c r="B69" s="24" t="s">
        <v>51</v>
      </c>
    </row>
    <row r="70" spans="2:2" ht="15.75" customHeight="1" x14ac:dyDescent="0.3">
      <c r="B70" s="24" t="s">
        <v>52</v>
      </c>
    </row>
    <row r="71" spans="2:2" ht="15.75" customHeight="1" x14ac:dyDescent="0.3">
      <c r="B71" s="24" t="s">
        <v>53</v>
      </c>
    </row>
    <row r="72" spans="2:2" ht="15.75" customHeight="1" x14ac:dyDescent="0.3">
      <c r="B72" s="24" t="s">
        <v>54</v>
      </c>
    </row>
    <row r="73" spans="2:2" ht="15.75" customHeight="1" x14ac:dyDescent="0.3">
      <c r="B73" s="24" t="s">
        <v>55</v>
      </c>
    </row>
    <row r="74" spans="2:2" ht="15.75" customHeight="1" x14ac:dyDescent="0.3">
      <c r="B74" s="24" t="s">
        <v>56</v>
      </c>
    </row>
    <row r="75" spans="2:2" ht="15.75" customHeight="1" x14ac:dyDescent="0.3">
      <c r="B75" s="24" t="s">
        <v>57</v>
      </c>
    </row>
    <row r="76" spans="2:2" ht="15.75" customHeight="1" x14ac:dyDescent="0.3">
      <c r="B76" s="24" t="s">
        <v>58</v>
      </c>
    </row>
    <row r="77" spans="2:2" ht="15.75" customHeight="1" x14ac:dyDescent="0.3">
      <c r="B77" s="24" t="s">
        <v>59</v>
      </c>
    </row>
    <row r="78" spans="2:2" ht="15.75" customHeight="1" x14ac:dyDescent="0.3">
      <c r="B78" s="24" t="s">
        <v>60</v>
      </c>
    </row>
    <row r="79" spans="2:2" ht="15.75" customHeight="1" x14ac:dyDescent="0.3">
      <c r="B79" s="24" t="s">
        <v>61</v>
      </c>
    </row>
    <row r="80" spans="2:2" ht="15.75" customHeight="1" x14ac:dyDescent="0.3">
      <c r="B80" s="24" t="s">
        <v>62</v>
      </c>
    </row>
    <row r="81" spans="2:2" ht="15.75" customHeight="1" x14ac:dyDescent="0.3">
      <c r="B81" s="24" t="s">
        <v>63</v>
      </c>
    </row>
    <row r="82" spans="2:2" ht="15.75" customHeight="1" x14ac:dyDescent="0.3">
      <c r="B82" s="24" t="s">
        <v>64</v>
      </c>
    </row>
    <row r="83" spans="2:2" ht="15.75" customHeight="1" x14ac:dyDescent="0.3">
      <c r="B83" s="24" t="s">
        <v>65</v>
      </c>
    </row>
    <row r="84" spans="2:2" ht="15.75" customHeight="1" x14ac:dyDescent="0.3">
      <c r="B84" s="24" t="s">
        <v>66</v>
      </c>
    </row>
    <row r="85" spans="2:2" ht="15.75" customHeight="1" x14ac:dyDescent="0.3">
      <c r="B85" s="24" t="s">
        <v>67</v>
      </c>
    </row>
    <row r="86" spans="2:2" ht="15.75" customHeight="1" x14ac:dyDescent="0.3">
      <c r="B86" s="24" t="s">
        <v>68</v>
      </c>
    </row>
    <row r="87" spans="2:2" ht="15.75" customHeight="1" x14ac:dyDescent="0.3">
      <c r="B87" s="24" t="s">
        <v>69</v>
      </c>
    </row>
    <row r="88" spans="2:2" ht="15.75" customHeight="1" x14ac:dyDescent="0.3">
      <c r="B88" s="24" t="s">
        <v>70</v>
      </c>
    </row>
    <row r="89" spans="2:2" ht="15.75" customHeight="1" x14ac:dyDescent="0.3">
      <c r="B89" s="24" t="s">
        <v>71</v>
      </c>
    </row>
    <row r="90" spans="2:2" ht="15.75" customHeight="1" x14ac:dyDescent="0.3">
      <c r="B90" s="24" t="s">
        <v>72</v>
      </c>
    </row>
    <row r="91" spans="2:2" ht="15.75" customHeight="1" x14ac:dyDescent="0.3">
      <c r="B91" s="24" t="s">
        <v>73</v>
      </c>
    </row>
    <row r="92" spans="2:2" ht="15.75" customHeight="1" x14ac:dyDescent="0.3">
      <c r="B92" s="24" t="s">
        <v>74</v>
      </c>
    </row>
    <row r="93" spans="2:2" ht="15.75" customHeight="1" x14ac:dyDescent="0.3">
      <c r="B93" s="24" t="s">
        <v>75</v>
      </c>
    </row>
    <row r="94" spans="2:2" ht="15.75" customHeight="1" x14ac:dyDescent="0.3">
      <c r="B94" s="24" t="s">
        <v>76</v>
      </c>
    </row>
    <row r="95" spans="2:2" ht="15.75" customHeight="1" x14ac:dyDescent="0.3">
      <c r="B95" s="24" t="s">
        <v>77</v>
      </c>
    </row>
    <row r="96" spans="2:2" ht="15.75" customHeight="1" x14ac:dyDescent="0.3">
      <c r="B96" s="24" t="s">
        <v>78</v>
      </c>
    </row>
    <row r="97" spans="2:2" ht="15.75" customHeight="1" x14ac:dyDescent="0.3">
      <c r="B97" s="24" t="s">
        <v>79</v>
      </c>
    </row>
    <row r="98" spans="2:2" ht="15.75" customHeight="1" x14ac:dyDescent="0.3">
      <c r="B98" s="24" t="s">
        <v>80</v>
      </c>
    </row>
    <row r="99" spans="2:2" ht="15.75" customHeight="1" x14ac:dyDescent="0.3">
      <c r="B99" s="24" t="s">
        <v>81</v>
      </c>
    </row>
    <row r="100" spans="2:2" ht="15.75" customHeight="1" x14ac:dyDescent="0.3">
      <c r="B100" s="24" t="s">
        <v>82</v>
      </c>
    </row>
    <row r="101" spans="2:2" ht="15.75" customHeight="1" x14ac:dyDescent="0.3">
      <c r="B101" s="24" t="s">
        <v>83</v>
      </c>
    </row>
    <row r="102" spans="2:2" ht="15.75" customHeight="1" x14ac:dyDescent="0.3">
      <c r="B102" s="24" t="s">
        <v>84</v>
      </c>
    </row>
    <row r="103" spans="2:2" ht="15.75" customHeight="1" x14ac:dyDescent="0.3">
      <c r="B103" s="24" t="s">
        <v>85</v>
      </c>
    </row>
    <row r="104" spans="2:2" ht="15.75" customHeight="1" x14ac:dyDescent="0.3">
      <c r="B104" s="24" t="s">
        <v>86</v>
      </c>
    </row>
    <row r="105" spans="2:2" ht="15.75" customHeight="1" x14ac:dyDescent="0.3">
      <c r="B105" s="24" t="s">
        <v>87</v>
      </c>
    </row>
    <row r="106" spans="2:2" ht="15.75" customHeight="1" x14ac:dyDescent="0.3">
      <c r="B106" s="24" t="s">
        <v>88</v>
      </c>
    </row>
    <row r="107" spans="2:2" ht="15.75" customHeight="1" x14ac:dyDescent="0.3">
      <c r="B107" s="24" t="s">
        <v>89</v>
      </c>
    </row>
    <row r="108" spans="2:2" ht="15.75" customHeight="1" x14ac:dyDescent="0.3">
      <c r="B108" s="24" t="s">
        <v>90</v>
      </c>
    </row>
    <row r="109" spans="2:2" ht="15.75" customHeight="1" x14ac:dyDescent="0.3">
      <c r="B109" s="24" t="s">
        <v>91</v>
      </c>
    </row>
    <row r="110" spans="2:2" ht="15.75" customHeight="1" x14ac:dyDescent="0.3">
      <c r="B110" s="24" t="s">
        <v>92</v>
      </c>
    </row>
    <row r="111" spans="2:2" ht="15.75" customHeight="1" x14ac:dyDescent="0.3">
      <c r="B111" s="24" t="s">
        <v>93</v>
      </c>
    </row>
    <row r="112" spans="2:2" ht="15.75" customHeight="1" x14ac:dyDescent="0.3">
      <c r="B112" s="24" t="s">
        <v>94</v>
      </c>
    </row>
    <row r="113" spans="2:2" ht="15.75" customHeight="1" x14ac:dyDescent="0.3">
      <c r="B113" s="24" t="s">
        <v>95</v>
      </c>
    </row>
    <row r="114" spans="2:2" ht="15.75" customHeight="1" x14ac:dyDescent="0.3">
      <c r="B114" s="24" t="s">
        <v>96</v>
      </c>
    </row>
    <row r="115" spans="2:2" ht="15.75" customHeight="1" x14ac:dyDescent="0.3">
      <c r="B115" s="24" t="s">
        <v>97</v>
      </c>
    </row>
    <row r="116" spans="2:2" ht="15.75" customHeight="1" x14ac:dyDescent="0.3">
      <c r="B116" s="24" t="s">
        <v>98</v>
      </c>
    </row>
    <row r="117" spans="2:2" ht="15.75" customHeight="1" x14ac:dyDescent="0.3">
      <c r="B117" s="24" t="s">
        <v>99</v>
      </c>
    </row>
    <row r="118" spans="2:2" ht="15.75" customHeight="1" x14ac:dyDescent="0.3">
      <c r="B118" s="24" t="s">
        <v>100</v>
      </c>
    </row>
    <row r="119" spans="2:2" ht="15.75" customHeight="1" x14ac:dyDescent="0.3">
      <c r="B119" s="24" t="s">
        <v>101</v>
      </c>
    </row>
    <row r="120" spans="2:2" ht="15.75" customHeight="1" x14ac:dyDescent="0.3">
      <c r="B120" s="24" t="s">
        <v>102</v>
      </c>
    </row>
    <row r="121" spans="2:2" ht="15.75" customHeight="1" x14ac:dyDescent="0.3">
      <c r="B121" s="24" t="s">
        <v>103</v>
      </c>
    </row>
    <row r="122" spans="2:2" ht="15.75" customHeight="1" x14ac:dyDescent="0.3">
      <c r="B122" s="24" t="s">
        <v>104</v>
      </c>
    </row>
    <row r="123" spans="2:2" ht="15.75" customHeight="1" x14ac:dyDescent="0.3">
      <c r="B123" s="24" t="s">
        <v>105</v>
      </c>
    </row>
    <row r="124" spans="2:2" ht="15.75" customHeight="1" x14ac:dyDescent="0.3">
      <c r="B124" s="24" t="s">
        <v>106</v>
      </c>
    </row>
    <row r="125" spans="2:2" ht="15.75" customHeight="1" x14ac:dyDescent="0.3">
      <c r="B125" s="24" t="s">
        <v>107</v>
      </c>
    </row>
    <row r="126" spans="2:2" ht="15.75" customHeight="1" x14ac:dyDescent="0.3">
      <c r="B126" s="24" t="s">
        <v>108</v>
      </c>
    </row>
    <row r="127" spans="2:2" ht="15.75" customHeight="1" x14ac:dyDescent="0.3">
      <c r="B127" s="24" t="s">
        <v>109</v>
      </c>
    </row>
    <row r="128" spans="2:2" ht="15.75" customHeight="1" x14ac:dyDescent="0.3">
      <c r="B128" s="24" t="s">
        <v>110</v>
      </c>
    </row>
    <row r="129" spans="2:2" ht="15.75" customHeight="1" x14ac:dyDescent="0.3">
      <c r="B129" s="24" t="s">
        <v>111</v>
      </c>
    </row>
    <row r="130" spans="2:2" ht="15.75" customHeight="1" x14ac:dyDescent="0.3">
      <c r="B130" s="24" t="s">
        <v>112</v>
      </c>
    </row>
    <row r="131" spans="2:2" ht="15.75" customHeight="1" x14ac:dyDescent="0.3">
      <c r="B131" s="24" t="s">
        <v>113</v>
      </c>
    </row>
    <row r="132" spans="2:2" ht="15.75" customHeight="1" x14ac:dyDescent="0.3">
      <c r="B132" s="24" t="s">
        <v>114</v>
      </c>
    </row>
    <row r="133" spans="2:2" ht="15.75" customHeight="1" x14ac:dyDescent="0.3">
      <c r="B133" s="24" t="s">
        <v>115</v>
      </c>
    </row>
    <row r="134" spans="2:2" ht="15.75" customHeight="1" x14ac:dyDescent="0.3">
      <c r="B134" s="24" t="s">
        <v>116</v>
      </c>
    </row>
    <row r="135" spans="2:2" ht="15.75" customHeight="1" x14ac:dyDescent="0.3">
      <c r="B135" s="24" t="s">
        <v>117</v>
      </c>
    </row>
    <row r="136" spans="2:2" ht="15.75" customHeight="1" x14ac:dyDescent="0.3">
      <c r="B136" s="24" t="s">
        <v>118</v>
      </c>
    </row>
    <row r="137" spans="2:2" ht="15.75" customHeight="1" x14ac:dyDescent="0.3">
      <c r="B137" s="24" t="s">
        <v>119</v>
      </c>
    </row>
    <row r="138" spans="2:2" ht="15.75" customHeight="1" x14ac:dyDescent="0.3">
      <c r="B138" s="24" t="s">
        <v>120</v>
      </c>
    </row>
    <row r="139" spans="2:2" ht="15.75" customHeight="1" x14ac:dyDescent="0.3">
      <c r="B139" s="24" t="s">
        <v>121</v>
      </c>
    </row>
    <row r="140" spans="2:2" ht="15.75" customHeight="1" x14ac:dyDescent="0.3">
      <c r="B140" s="24" t="s">
        <v>122</v>
      </c>
    </row>
    <row r="141" spans="2:2" ht="15.75" customHeight="1" x14ac:dyDescent="0.3">
      <c r="B141" s="24" t="s">
        <v>123</v>
      </c>
    </row>
    <row r="142" spans="2:2" ht="15.75" customHeight="1" x14ac:dyDescent="0.3">
      <c r="B142" s="24" t="s">
        <v>124</v>
      </c>
    </row>
    <row r="143" spans="2:2" ht="15.75" customHeight="1" x14ac:dyDescent="0.3">
      <c r="B143" s="24" t="s">
        <v>125</v>
      </c>
    </row>
  </sheetData>
  <sheetProtection algorithmName="SHA-512" hashValue="O+oXmA8zhQJgAiMib4sid+QzHX4d8hXpigRYnixEiGrz3pLgamgVVOLif5CwIZKdA4pqBf2tB1BJkmJ734g+Fw==" saltValue="DhAquQAI4JlcWw3yelPMTg==" spinCount="100000" sheet="1" objects="1" scenarios="1"/>
  <protectedRanges>
    <protectedRange sqref="B1 B4:B8 D6 B11:B20 D11:D20 B23:B26 D23:D26 B29:B30" name="Range1"/>
  </protectedRanges>
  <mergeCells count="18">
    <mergeCell ref="F11:M11"/>
    <mergeCell ref="F12:M12"/>
    <mergeCell ref="F13:M13"/>
    <mergeCell ref="F15:M15"/>
    <mergeCell ref="F18:M18"/>
    <mergeCell ref="F14:M14"/>
    <mergeCell ref="F17:M17"/>
    <mergeCell ref="A2:D2"/>
    <mergeCell ref="A3:D3"/>
    <mergeCell ref="F3:J4"/>
    <mergeCell ref="F5:J6"/>
    <mergeCell ref="F8:M10"/>
    <mergeCell ref="A10:D10"/>
    <mergeCell ref="A22:D22"/>
    <mergeCell ref="A28:D28"/>
    <mergeCell ref="C23:C24"/>
    <mergeCell ref="D23:D24"/>
    <mergeCell ref="F16:M16"/>
  </mergeCells>
  <dataValidations count="5">
    <dataValidation type="list" allowBlank="1" showInputMessage="1" showErrorMessage="1" sqref="B23" xr:uid="{1C4A40E9-80F3-4C68-BC52-B4AFE75000C9}">
      <formula1>"East, West"</formula1>
    </dataValidation>
    <dataValidation type="list" allowBlank="1" showInputMessage="1" showErrorMessage="1" sqref="D25" xr:uid="{A097866F-B45D-4D01-817A-F5F5F3990B7F}">
      <formula1>"State, Federal, Unknown"</formula1>
    </dataValidation>
    <dataValidation type="list" allowBlank="1" showInputMessage="1" showErrorMessage="1" sqref="B24" xr:uid="{6A36D115-CA5B-4A11-A608-105ADED148FB}">
      <formula1>"Northwest 10, North Central 40, Northeast 70, West Central 20, Central 50, East Central 80, Southwest 30, South Central 60, Southeast 90"</formula1>
    </dataValidation>
    <dataValidation type="list" allowBlank="1" showInputMessage="1" showErrorMessage="1" sqref="B1" xr:uid="{A5917980-B613-42B9-97F0-5DF79D004DA0}">
      <formula1>$B$39:$B$143</formula1>
    </dataValidation>
    <dataValidation type="list" allowBlank="1" showInputMessage="1" showErrorMessage="1" sqref="D23" xr:uid="{38D0E41A-CA43-4FC4-A6BE-5EE0CD496E8B}">
      <formula1>"Steam Flake-Weigh &amp; Mix Mill- Full Batch Mill, Steam Flake- Weigh Mill- Mix Feed Truck, Steam Flake- Bunker System- Weigh &amp; Mix Feed Truck, Dry Roll- Weigh &amp; Mix Feed Truck, Min Feed Process- No Mill Facility"</formula1>
    </dataValidation>
  </dataValidations>
  <pageMargins left="0.5" right="0.2" top="1" bottom="0.25" header="0.35" footer="0"/>
  <pageSetup scale="95" orientation="portrait" r:id="rId1"/>
  <headerFooter>
    <oddHeader>&amp;C&amp;"Open Sans,Bold"&amp;14FEEDLOT COVER SHEET</oddHeader>
    <oddFooter>&amp;R&amp;"Open Sans,Regular"&amp;8&amp;D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38AA-511F-4BC0-AB1C-337146E5CE6C}">
  <sheetPr>
    <tabColor rgb="FFFFFF00"/>
  </sheetPr>
  <dimension ref="A1:G37"/>
  <sheetViews>
    <sheetView zoomScale="80" zoomScaleNormal="80" workbookViewId="0">
      <selection activeCell="N22" sqref="N22"/>
    </sheetView>
  </sheetViews>
  <sheetFormatPr defaultColWidth="9.140625" defaultRowHeight="15.75" x14ac:dyDescent="0.25"/>
  <cols>
    <col min="1" max="1" width="15.7109375" style="30" customWidth="1"/>
    <col min="2" max="2" width="31.7109375" style="30" customWidth="1"/>
    <col min="3" max="3" width="10.7109375" style="30" customWidth="1"/>
    <col min="4" max="4" width="12.7109375" style="30" customWidth="1"/>
    <col min="5" max="5" width="9.7109375" style="30" customWidth="1"/>
    <col min="6" max="7" width="11" style="30" customWidth="1"/>
    <col min="8" max="16384" width="9.140625" style="30"/>
  </cols>
  <sheetData>
    <row r="1" spans="1:7" ht="36" customHeight="1" thickBot="1" x14ac:dyDescent="0.35">
      <c r="A1" s="25" t="s">
        <v>126</v>
      </c>
      <c r="B1" s="26">
        <f>'FL Cover Sheet'!D11</f>
        <v>0</v>
      </c>
      <c r="C1" s="27" t="s">
        <v>127</v>
      </c>
      <c r="D1" s="444">
        <f>'FL Cover Sheet'!B5</f>
        <v>0</v>
      </c>
      <c r="E1" s="444"/>
      <c r="F1" s="28" t="s">
        <v>128</v>
      </c>
      <c r="G1" s="29">
        <f>'FL Cover Sheet'!D1</f>
        <v>2025</v>
      </c>
    </row>
    <row r="2" spans="1:7" ht="36" customHeight="1" thickBot="1" x14ac:dyDescent="0.35">
      <c r="A2" s="31" t="s">
        <v>129</v>
      </c>
      <c r="B2" s="26">
        <f>'FL Cover Sheet'!B6</f>
        <v>0</v>
      </c>
      <c r="C2" s="27" t="s">
        <v>130</v>
      </c>
      <c r="D2" s="32">
        <f>'FL Cover Sheet'!D6</f>
        <v>0</v>
      </c>
      <c r="E2" s="33" t="s">
        <v>131</v>
      </c>
      <c r="F2" s="34">
        <f>'FL Cover Sheet'!B23</f>
        <v>0</v>
      </c>
      <c r="G2" s="34"/>
    </row>
    <row r="3" spans="1:7" ht="13.5" customHeight="1" x14ac:dyDescent="0.25"/>
    <row r="4" spans="1:7" ht="24.75" customHeight="1" x14ac:dyDescent="0.35">
      <c r="A4" s="417" t="s">
        <v>362</v>
      </c>
      <c r="B4" s="417"/>
    </row>
    <row r="5" spans="1:7" ht="19.5" customHeight="1" x14ac:dyDescent="0.3">
      <c r="A5" s="445"/>
      <c r="B5" s="446"/>
      <c r="C5" s="424"/>
      <c r="D5" s="445" t="s">
        <v>142</v>
      </c>
      <c r="E5" s="424"/>
      <c r="F5" s="413" t="s">
        <v>143</v>
      </c>
      <c r="G5" s="414"/>
    </row>
    <row r="6" spans="1:7" ht="19.5" customHeight="1" x14ac:dyDescent="0.3">
      <c r="A6" s="439" t="s">
        <v>363</v>
      </c>
      <c r="B6" s="440"/>
      <c r="C6" s="441"/>
      <c r="D6" s="442" t="str">
        <f>IFERROR(_xlfn.IFNA(VLOOKUP(IF('Data Entry-Inventory Worksheet'!L30&lt;1,Tables!$L$18,ROUND('Data Entry-Inventory Worksheet'!L30,0)),Tables!$L$14:$M$18,2,FALSE),""),"")</f>
        <v/>
      </c>
      <c r="E6" s="443"/>
      <c r="F6" s="437" t="str">
        <f>IFERROR(_xlfn.IFNA(VLOOKUP(MROUND('Data Entry-Inventory Worksheet'!N30,0.5),Tables!$P$14:$Q$22,2,FALSE),""),"")</f>
        <v/>
      </c>
      <c r="G6" s="438"/>
    </row>
    <row r="7" spans="1:7" ht="19.5" customHeight="1" x14ac:dyDescent="0.3">
      <c r="A7" s="439" t="s">
        <v>301</v>
      </c>
      <c r="B7" s="440"/>
      <c r="C7" s="441"/>
      <c r="D7" s="442" t="str">
        <f>IFERROR(_xlfn.IFNA(VLOOKUP(IF('Data Entry-Inventory Worksheet'!L44&lt;1,Tables!$L$18,ROUND('Data Entry-Inventory Worksheet'!L44,0)),Tables!$L$14:$M$18,2,FALSE),""),"")</f>
        <v/>
      </c>
      <c r="E7" s="443"/>
      <c r="F7" s="437" t="str">
        <f>IFERROR(_xlfn.IFNA(VLOOKUP(MROUND('Data Entry-Inventory Worksheet'!N44,0.5),Tables!$P$14:$Q$22,2,FALSE),""),"")</f>
        <v/>
      </c>
      <c r="G7" s="438"/>
    </row>
    <row r="8" spans="1:7" ht="19.5" customHeight="1" x14ac:dyDescent="0.3">
      <c r="A8" s="439" t="s">
        <v>147</v>
      </c>
      <c r="B8" s="440"/>
      <c r="C8" s="441"/>
      <c r="D8" s="442" t="str">
        <f>IFERROR(_xlfn.IFNA(VLOOKUP(IF('Data Entry-Inventory Worksheet'!L58&lt;1,Tables!$L$18,ROUND('Data Entry-Inventory Worksheet'!L58,0)),Tables!$L$14:$M$18,2,FALSE),""),"")</f>
        <v/>
      </c>
      <c r="E8" s="443"/>
      <c r="F8" s="437" t="str">
        <f>IFERROR(_xlfn.IFNA(VLOOKUP(MROUND('Data Entry-Inventory Worksheet'!N58,0.5),Tables!$P$14:$Q$22,2,FALSE),""),"")</f>
        <v/>
      </c>
      <c r="G8" s="438"/>
    </row>
    <row r="9" spans="1:7" ht="19.5" customHeight="1" x14ac:dyDescent="0.3">
      <c r="A9" s="439" t="s">
        <v>149</v>
      </c>
      <c r="B9" s="440"/>
      <c r="C9" s="441"/>
      <c r="D9" s="442" t="str">
        <f>IFERROR(_xlfn.IFNA(VLOOKUP(IF('Data Entry-Inventory Worksheet'!L67&lt;1,Tables!$L$18,ROUND('Data Entry-Inventory Worksheet'!L67,0)),Tables!$L$14:$M$18,2,FALSE),""),"")</f>
        <v/>
      </c>
      <c r="E9" s="443"/>
      <c r="F9" s="437" t="str">
        <f>IFERROR(_xlfn.IFNA(VLOOKUP(MROUND('Data Entry-Inventory Worksheet'!N67,0.5),Tables!$P$14:$Q$22,2,FALSE),""),"")</f>
        <v/>
      </c>
      <c r="G9" s="438"/>
    </row>
    <row r="10" spans="1:7" ht="24" customHeight="1" x14ac:dyDescent="0.3">
      <c r="A10" s="420" t="s">
        <v>372</v>
      </c>
      <c r="B10" s="421"/>
      <c r="C10" s="422"/>
      <c r="D10" s="423" t="str">
        <f>'Data Entry-Inventory Worksheet'!L72</f>
        <v/>
      </c>
      <c r="E10" s="424"/>
      <c r="F10" s="413" t="str">
        <f>'Data Entry-Inventory Worksheet'!N72</f>
        <v/>
      </c>
      <c r="G10" s="414"/>
    </row>
    <row r="11" spans="1:7" ht="13.5" customHeight="1" x14ac:dyDescent="0.25">
      <c r="A11" s="415"/>
      <c r="B11" s="415"/>
      <c r="C11" s="415"/>
      <c r="D11" s="35"/>
      <c r="E11" s="36"/>
      <c r="F11" s="416"/>
      <c r="G11" s="416"/>
    </row>
    <row r="12" spans="1:7" ht="24" customHeight="1" x14ac:dyDescent="0.3">
      <c r="A12" s="425" t="s">
        <v>373</v>
      </c>
      <c r="B12" s="426"/>
      <c r="C12" s="427"/>
      <c r="D12" s="428"/>
      <c r="E12" s="429"/>
      <c r="F12" s="434"/>
      <c r="G12" s="435"/>
    </row>
    <row r="13" spans="1:7" ht="36" customHeight="1" x14ac:dyDescent="0.35">
      <c r="A13" s="417" t="s">
        <v>132</v>
      </c>
      <c r="B13" s="417"/>
      <c r="C13" s="37"/>
      <c r="D13" s="37"/>
      <c r="E13" s="37"/>
      <c r="F13" s="37"/>
      <c r="G13" s="37"/>
    </row>
    <row r="14" spans="1:7" ht="15" customHeight="1" x14ac:dyDescent="0.3">
      <c r="A14" s="430"/>
      <c r="B14" s="430"/>
      <c r="C14" s="430"/>
      <c r="D14" s="430"/>
      <c r="E14" s="430"/>
      <c r="F14" s="430"/>
      <c r="G14" s="430"/>
    </row>
    <row r="15" spans="1:7" ht="19.5" customHeight="1" x14ac:dyDescent="0.3">
      <c r="A15" s="450" t="s">
        <v>364</v>
      </c>
      <c r="B15" s="451"/>
      <c r="C15" s="452"/>
      <c r="D15" s="418" t="str">
        <f>IF(D12="",D10,D12)</f>
        <v/>
      </c>
      <c r="E15" s="419"/>
      <c r="F15" s="431" t="str">
        <f>IF(F12="",F10,F12)</f>
        <v/>
      </c>
      <c r="G15" s="432"/>
    </row>
    <row r="16" spans="1:7" ht="19.5" customHeight="1" x14ac:dyDescent="0.3">
      <c r="A16" s="453" t="s">
        <v>18</v>
      </c>
      <c r="B16" s="453"/>
      <c r="C16" s="453"/>
      <c r="D16" s="453"/>
      <c r="E16" s="453"/>
      <c r="F16" s="431" t="str">
        <f>'Data Entry-Inventory Worksheet'!$G$9</f>
        <v/>
      </c>
      <c r="G16" s="432"/>
    </row>
    <row r="17" spans="1:7" ht="19.5" customHeight="1" x14ac:dyDescent="0.3">
      <c r="A17" s="453" t="s">
        <v>365</v>
      </c>
      <c r="B17" s="453"/>
      <c r="C17" s="453"/>
      <c r="D17" s="453"/>
      <c r="E17" s="453"/>
      <c r="F17" s="433" t="str">
        <f>_xlfn.IFNA(VLOOKUP($D$15,Tables!$T$15:$AI$19,VLOOKUP('Data Entry-Inventory Worksheet'!$F$16,Tables!$AN$14:$AO$18,2,FALSE),FALSE)+
 (VLOOKUP($D$15,Tables!$T$15:$AI$19,VLOOKUP('Data Entry-Inventory Worksheet'!$F$16,Tables!$AN$14:$AO$18,2,FALSE)+2,FALSE) *
 VLOOKUP($F$15,Tables!$AK$14:$AL$22,2,FALSE)/8),"")</f>
        <v/>
      </c>
      <c r="G17" s="433"/>
    </row>
    <row r="18" spans="1:7" ht="15" customHeight="1" x14ac:dyDescent="0.25">
      <c r="A18" s="449"/>
      <c r="B18" s="449"/>
      <c r="C18" s="449"/>
      <c r="D18" s="449"/>
      <c r="E18" s="449"/>
      <c r="F18" s="449"/>
      <c r="G18" s="449"/>
    </row>
    <row r="19" spans="1:7" ht="36" customHeight="1" x14ac:dyDescent="0.35">
      <c r="A19" s="454" t="s">
        <v>366</v>
      </c>
      <c r="B19" s="454"/>
      <c r="C19" s="37"/>
      <c r="D19" s="37"/>
      <c r="E19" s="37"/>
      <c r="F19" s="37"/>
      <c r="G19" s="37"/>
    </row>
    <row r="20" spans="1:7" ht="15" customHeight="1" x14ac:dyDescent="0.25">
      <c r="A20" s="436"/>
      <c r="B20" s="436"/>
      <c r="C20" s="436"/>
      <c r="D20" s="436"/>
      <c r="E20" s="436"/>
      <c r="F20" s="436"/>
      <c r="G20" s="436"/>
    </row>
    <row r="21" spans="1:7" ht="25.5" customHeight="1" x14ac:dyDescent="0.35">
      <c r="A21" s="448" t="s">
        <v>367</v>
      </c>
      <c r="B21" s="448"/>
      <c r="C21" s="448"/>
      <c r="D21" s="448"/>
      <c r="E21" s="447" t="str">
        <f>IFERROR(ROUND(F16*F17,0),"")</f>
        <v/>
      </c>
      <c r="F21" s="447"/>
      <c r="G21" s="447"/>
    </row>
    <row r="22" spans="1:7" ht="15" customHeight="1" x14ac:dyDescent="0.25">
      <c r="A22" s="449"/>
      <c r="B22" s="449"/>
      <c r="C22" s="449"/>
      <c r="D22" s="449"/>
      <c r="E22" s="449"/>
      <c r="F22" s="449"/>
      <c r="G22" s="449"/>
    </row>
    <row r="23" spans="1:7" ht="13.5" customHeight="1" x14ac:dyDescent="0.3">
      <c r="A23" s="269"/>
      <c r="B23" s="270"/>
      <c r="C23" s="270"/>
      <c r="D23" s="473" t="s">
        <v>369</v>
      </c>
      <c r="E23" s="473"/>
      <c r="F23" s="270"/>
      <c r="G23" s="271"/>
    </row>
    <row r="24" spans="1:7" ht="19.5" customHeight="1" x14ac:dyDescent="0.3">
      <c r="A24" s="410" t="s">
        <v>368</v>
      </c>
      <c r="B24" s="411"/>
      <c r="C24" s="412"/>
      <c r="D24" s="474" t="str">
        <f>IF('FL Cover Sheet'!B24="","",'FL Cover Sheet'!B24)</f>
        <v/>
      </c>
      <c r="E24" s="475"/>
      <c r="F24" s="476" t="str">
        <f>IF($D$24="","",VLOOKUP($D$24,Tables!$A$24:$B$32,2,FALSE))</f>
        <v/>
      </c>
      <c r="G24" s="477"/>
    </row>
    <row r="25" spans="1:7" ht="19.5" customHeight="1" x14ac:dyDescent="0.3">
      <c r="A25" s="470" t="s">
        <v>374</v>
      </c>
      <c r="B25" s="471"/>
      <c r="C25" s="471"/>
      <c r="D25" s="471"/>
      <c r="E25" s="472"/>
      <c r="F25" s="614" t="str">
        <f>'Data Entry-Inventory Worksheet'!$D$16</f>
        <v/>
      </c>
      <c r="G25" s="614"/>
    </row>
    <row r="26" spans="1:7" ht="19.5" customHeight="1" x14ac:dyDescent="0.3">
      <c r="A26" s="410" t="s">
        <v>370</v>
      </c>
      <c r="B26" s="411"/>
      <c r="C26" s="411"/>
      <c r="D26" s="412"/>
      <c r="E26" s="483" t="str">
        <f>IFERROR(ROUND(F24*F25,0),"")</f>
        <v/>
      </c>
      <c r="F26" s="483"/>
      <c r="G26" s="483"/>
    </row>
    <row r="27" spans="1:7" ht="15" customHeight="1" x14ac:dyDescent="0.25">
      <c r="A27" s="449"/>
      <c r="B27" s="449"/>
      <c r="C27" s="449"/>
      <c r="D27" s="449"/>
      <c r="E27" s="449"/>
      <c r="F27" s="449"/>
      <c r="G27" s="449"/>
    </row>
    <row r="28" spans="1:7" ht="13.5" customHeight="1" x14ac:dyDescent="0.3">
      <c r="A28" s="38"/>
      <c r="B28" s="38"/>
      <c r="C28" s="39"/>
      <c r="D28" s="40"/>
      <c r="E28" s="40"/>
      <c r="F28" s="41"/>
      <c r="G28" s="41"/>
    </row>
    <row r="29" spans="1:7" ht="19.5" customHeight="1" x14ac:dyDescent="0.3">
      <c r="A29" s="479" t="s">
        <v>367</v>
      </c>
      <c r="B29" s="479"/>
      <c r="C29" s="479"/>
      <c r="D29" s="479"/>
      <c r="E29" s="478" t="str">
        <f>$E$21</f>
        <v/>
      </c>
      <c r="F29" s="478"/>
      <c r="G29" s="478"/>
    </row>
    <row r="30" spans="1:7" ht="19.5" customHeight="1" x14ac:dyDescent="0.3">
      <c r="A30" s="479" t="s">
        <v>370</v>
      </c>
      <c r="B30" s="479"/>
      <c r="C30" s="479"/>
      <c r="D30" s="479"/>
      <c r="E30" s="480" t="str">
        <f>IFERROR(ROUND(IF($E$26&gt;(0.5*E29),(0.5*E29),E26),0),"")</f>
        <v/>
      </c>
      <c r="F30" s="481"/>
      <c r="G30" s="482"/>
    </row>
    <row r="31" spans="1:7" ht="25.5" customHeight="1" x14ac:dyDescent="0.35">
      <c r="A31" s="455" t="s">
        <v>371</v>
      </c>
      <c r="B31" s="456"/>
      <c r="C31" s="456"/>
      <c r="D31" s="457"/>
      <c r="E31" s="458" t="str">
        <f>IFERROR(ROUND(IF(E29-E30&lt;0,0,E29-E30),0),"")</f>
        <v/>
      </c>
      <c r="F31" s="459"/>
      <c r="G31" s="460"/>
    </row>
    <row r="32" spans="1:7" ht="13.5" customHeight="1" x14ac:dyDescent="0.3">
      <c r="A32" s="284"/>
      <c r="B32" s="42"/>
      <c r="C32" s="42"/>
      <c r="D32" s="42"/>
      <c r="E32" s="37"/>
      <c r="F32" s="37"/>
      <c r="G32" s="37"/>
    </row>
    <row r="33" spans="1:7" ht="15.75" customHeight="1" x14ac:dyDescent="0.25">
      <c r="A33" s="461" t="s">
        <v>151</v>
      </c>
      <c r="B33" s="462"/>
      <c r="C33" s="462"/>
      <c r="D33" s="462"/>
      <c r="E33" s="462"/>
      <c r="F33" s="462"/>
      <c r="G33" s="463"/>
    </row>
    <row r="34" spans="1:7" ht="15.75" customHeight="1" x14ac:dyDescent="0.25">
      <c r="A34" s="464"/>
      <c r="B34" s="465"/>
      <c r="C34" s="465"/>
      <c r="D34" s="465"/>
      <c r="E34" s="465"/>
      <c r="F34" s="465"/>
      <c r="G34" s="466"/>
    </row>
    <row r="35" spans="1:7" ht="15.75" customHeight="1" x14ac:dyDescent="0.25">
      <c r="A35" s="464"/>
      <c r="B35" s="465"/>
      <c r="C35" s="465"/>
      <c r="D35" s="465"/>
      <c r="E35" s="465"/>
      <c r="F35" s="465"/>
      <c r="G35" s="466"/>
    </row>
    <row r="36" spans="1:7" ht="15" customHeight="1" x14ac:dyDescent="0.25">
      <c r="A36" s="467"/>
      <c r="B36" s="468"/>
      <c r="C36" s="468"/>
      <c r="D36" s="468"/>
      <c r="E36" s="468"/>
      <c r="F36" s="468"/>
      <c r="G36" s="469"/>
    </row>
    <row r="37" spans="1:7" ht="15.75" customHeight="1" x14ac:dyDescent="0.25">
      <c r="A37" s="284"/>
      <c r="B37" s="284"/>
      <c r="C37" s="284"/>
      <c r="D37" s="284"/>
      <c r="E37" s="284"/>
      <c r="F37" s="284"/>
      <c r="G37" s="284"/>
    </row>
  </sheetData>
  <sheetProtection algorithmName="SHA-512" hashValue="XbBPOYD/5rNJxZ6FEVDEXU9aTRaeTAxcoRbiLiRYfJWxKp3FuYV0Ng2rMVLZe6AMAd87GseJlOvjWXfqZZsxPg==" saltValue="f0VEqZI4KvZYPy2UI/HXpQ==" spinCount="100000" sheet="1" objects="1" scenarios="1"/>
  <protectedRanges>
    <protectedRange sqref="D12 F12 E12 G12 A33:G36" name="Range1"/>
  </protectedRanges>
  <mergeCells count="56">
    <mergeCell ref="A31:D31"/>
    <mergeCell ref="E31:G31"/>
    <mergeCell ref="A33:G36"/>
    <mergeCell ref="A22:G22"/>
    <mergeCell ref="A24:C24"/>
    <mergeCell ref="A25:E25"/>
    <mergeCell ref="D23:E23"/>
    <mergeCell ref="D24:E24"/>
    <mergeCell ref="F24:G24"/>
    <mergeCell ref="F25:G25"/>
    <mergeCell ref="A27:G27"/>
    <mergeCell ref="A29:D29"/>
    <mergeCell ref="E29:G29"/>
    <mergeCell ref="A30:D30"/>
    <mergeCell ref="E30:G30"/>
    <mergeCell ref="E26:G26"/>
    <mergeCell ref="E21:G21"/>
    <mergeCell ref="A21:D21"/>
    <mergeCell ref="A18:G18"/>
    <mergeCell ref="A15:C15"/>
    <mergeCell ref="A16:E16"/>
    <mergeCell ref="A17:E17"/>
    <mergeCell ref="A19:B19"/>
    <mergeCell ref="D1:E1"/>
    <mergeCell ref="A4:B4"/>
    <mergeCell ref="F5:G5"/>
    <mergeCell ref="F6:G6"/>
    <mergeCell ref="D5:E5"/>
    <mergeCell ref="A5:C5"/>
    <mergeCell ref="A6:C6"/>
    <mergeCell ref="D6:E6"/>
    <mergeCell ref="F7:G7"/>
    <mergeCell ref="F8:G8"/>
    <mergeCell ref="F9:G9"/>
    <mergeCell ref="A7:C7"/>
    <mergeCell ref="A8:C8"/>
    <mergeCell ref="A9:C9"/>
    <mergeCell ref="D7:E7"/>
    <mergeCell ref="D8:E8"/>
    <mergeCell ref="D9:E9"/>
    <mergeCell ref="A26:D26"/>
    <mergeCell ref="F10:G10"/>
    <mergeCell ref="A11:C11"/>
    <mergeCell ref="F11:G11"/>
    <mergeCell ref="A13:B13"/>
    <mergeCell ref="D15:E15"/>
    <mergeCell ref="A10:C10"/>
    <mergeCell ref="D10:E10"/>
    <mergeCell ref="A12:C12"/>
    <mergeCell ref="D12:E12"/>
    <mergeCell ref="A14:G14"/>
    <mergeCell ref="F15:G15"/>
    <mergeCell ref="F16:G16"/>
    <mergeCell ref="F17:G17"/>
    <mergeCell ref="F12:G12"/>
    <mergeCell ref="A20:G20"/>
  </mergeCells>
  <pageMargins left="0.45" right="0.2" top="0.75" bottom="0.5" header="0.3" footer="0.3"/>
  <pageSetup scale="95" orientation="portrait" r:id="rId1"/>
  <headerFooter>
    <oddHeader>&amp;C&amp;"Open Sans,Bold"&amp;16Feedlot Final Value Reconciliation</oddHeader>
    <oddFooter>&amp;R&amp;"Open Sans,Regular"&amp;8&amp;D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54924B-EEB7-43B7-B38E-B5BB9BD208D7}">
          <x14:formula1>
            <xm:f>Tables!$O$14:$O$22</xm:f>
          </x14:formula1>
          <xm:sqref>F12:G12</xm:sqref>
        </x14:dataValidation>
        <x14:dataValidation type="list" allowBlank="1" showInputMessage="1" showErrorMessage="1" xr:uid="{7FE06983-2FE3-45DF-A1A1-3A614ECC2546}">
          <x14:formula1>
            <xm:f>IF('Data Entry-Inventory Worksheet'!$F$16=Tables!$AN$14,Tables!$K$14:$K$18,Tables!$K$15:$K$18)</xm:f>
          </x14:formula1>
          <xm:sqref>D12:E12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5CBA-75B1-4482-B033-01A42CC160ED}">
  <sheetPr>
    <tabColor rgb="FF00B0F0"/>
    <pageSetUpPr fitToPage="1"/>
  </sheetPr>
  <dimension ref="A1:Q83"/>
  <sheetViews>
    <sheetView zoomScale="90" zoomScaleNormal="90" workbookViewId="0">
      <selection activeCell="J10" sqref="J10"/>
    </sheetView>
  </sheetViews>
  <sheetFormatPr defaultRowHeight="15" x14ac:dyDescent="0.25"/>
  <cols>
    <col min="1" max="1" width="23.7109375" customWidth="1"/>
    <col min="2" max="3" width="16.7109375" customWidth="1"/>
    <col min="4" max="10" width="15.7109375" customWidth="1"/>
    <col min="11" max="14" width="12.7109375" customWidth="1"/>
  </cols>
  <sheetData>
    <row r="1" spans="1:12" ht="27" customHeight="1" thickBot="1" x14ac:dyDescent="0.35">
      <c r="A1" s="43" t="s">
        <v>126</v>
      </c>
      <c r="B1" s="44">
        <f>'FL Cover Sheet'!D11</f>
        <v>0</v>
      </c>
      <c r="C1" s="47" t="s">
        <v>127</v>
      </c>
      <c r="D1" s="524">
        <f>'FL Cover Sheet'!B5</f>
        <v>0</v>
      </c>
      <c r="E1" s="524"/>
      <c r="F1" s="45" t="s">
        <v>128</v>
      </c>
      <c r="G1" s="46">
        <f>'FL Cover Sheet'!D1</f>
        <v>2025</v>
      </c>
    </row>
    <row r="2" spans="1:12" ht="27" customHeight="1" thickBot="1" x14ac:dyDescent="0.35">
      <c r="A2" s="47" t="s">
        <v>129</v>
      </c>
      <c r="B2" s="48">
        <f>'FL Cover Sheet'!B6</f>
        <v>0</v>
      </c>
      <c r="C2" s="47" t="s">
        <v>130</v>
      </c>
      <c r="D2" s="49">
        <f>'FL Cover Sheet'!D6</f>
        <v>0</v>
      </c>
      <c r="E2" s="287" t="s">
        <v>131</v>
      </c>
      <c r="F2" s="285">
        <f>'FL Cover Sheet'!B23</f>
        <v>0</v>
      </c>
      <c r="G2" s="286"/>
    </row>
    <row r="3" spans="1:12" ht="22.5" x14ac:dyDescent="0.25">
      <c r="H3" s="50"/>
      <c r="I3" s="50"/>
      <c r="J3" s="50"/>
      <c r="K3" s="50"/>
      <c r="L3" s="50"/>
    </row>
    <row r="4" spans="1:12" ht="22.5" x14ac:dyDescent="0.25">
      <c r="A4" s="525" t="s">
        <v>133</v>
      </c>
      <c r="B4" s="525"/>
      <c r="C4" s="525"/>
      <c r="D4" s="525"/>
      <c r="E4" s="525"/>
      <c r="F4" s="525"/>
      <c r="G4" s="525"/>
      <c r="H4" s="51"/>
      <c r="I4" s="51"/>
      <c r="J4" s="51"/>
      <c r="K4" s="51"/>
      <c r="L4" s="51"/>
    </row>
    <row r="5" spans="1:12" s="146" customFormat="1" ht="36" customHeight="1" x14ac:dyDescent="0.3">
      <c r="A5" s="157" t="s">
        <v>134</v>
      </c>
      <c r="B5" s="491" t="s">
        <v>135</v>
      </c>
      <c r="C5" s="491"/>
      <c r="D5" s="157" t="s">
        <v>251</v>
      </c>
      <c r="E5" s="526" t="s">
        <v>138</v>
      </c>
      <c r="F5" s="526"/>
      <c r="G5" s="526"/>
      <c r="H5" s="147"/>
      <c r="I5" s="147"/>
      <c r="J5" s="148"/>
      <c r="K5" s="148"/>
    </row>
    <row r="6" spans="1:12" ht="16.899999999999999" customHeight="1" x14ac:dyDescent="0.3">
      <c r="A6" s="199">
        <f>'FL Cover Sheet'!D11</f>
        <v>0</v>
      </c>
      <c r="B6" s="523">
        <f>'FL Cover Sheet'!B11</f>
        <v>0</v>
      </c>
      <c r="C6" s="523"/>
      <c r="D6" s="359"/>
      <c r="E6" s="511" t="s">
        <v>241</v>
      </c>
      <c r="F6" s="511"/>
      <c r="G6" s="200" t="str">
        <f>IF('FL Cover Sheet'!B25="","",'FL Cover Sheet'!B25)</f>
        <v/>
      </c>
      <c r="H6" s="52"/>
      <c r="I6" s="52"/>
      <c r="J6" s="51"/>
      <c r="K6" s="51"/>
    </row>
    <row r="7" spans="1:12" ht="16.899999999999999" customHeight="1" x14ac:dyDescent="0.3">
      <c r="A7" s="199">
        <f>'FL Cover Sheet'!D12</f>
        <v>0</v>
      </c>
      <c r="B7" s="523">
        <f>'FL Cover Sheet'!B12</f>
        <v>0</v>
      </c>
      <c r="C7" s="523"/>
      <c r="D7" s="360"/>
      <c r="E7" s="511" t="s">
        <v>242</v>
      </c>
      <c r="F7" s="511"/>
      <c r="G7" s="160">
        <v>12</v>
      </c>
      <c r="H7" s="52"/>
      <c r="I7" s="52"/>
      <c r="J7" s="51"/>
      <c r="K7" s="51"/>
    </row>
    <row r="8" spans="1:12" ht="16.899999999999999" customHeight="1" x14ac:dyDescent="0.3">
      <c r="A8" s="199">
        <f>'FL Cover Sheet'!D13</f>
        <v>0</v>
      </c>
      <c r="B8" s="523">
        <f>'FL Cover Sheet'!B13</f>
        <v>0</v>
      </c>
      <c r="C8" s="523"/>
      <c r="D8" s="360"/>
      <c r="E8" s="511" t="s">
        <v>243</v>
      </c>
      <c r="F8" s="511"/>
      <c r="G8" s="288" t="str">
        <f>IF('FL Cover Sheet'!$D$26="","",'FL Cover Sheet'!D26)</f>
        <v/>
      </c>
      <c r="H8" s="53"/>
      <c r="I8" s="53"/>
      <c r="J8" s="53"/>
    </row>
    <row r="9" spans="1:12" ht="16.899999999999999" customHeight="1" x14ac:dyDescent="0.3">
      <c r="A9" s="199">
        <f>'FL Cover Sheet'!D14</f>
        <v>0</v>
      </c>
      <c r="B9" s="523">
        <f>'FL Cover Sheet'!B14</f>
        <v>0</v>
      </c>
      <c r="C9" s="523"/>
      <c r="D9" s="360"/>
      <c r="E9" s="511" t="s">
        <v>376</v>
      </c>
      <c r="F9" s="511"/>
      <c r="G9" s="161" t="str">
        <f>IF(G8="","",ROUND(G7*G8/12,0))</f>
        <v/>
      </c>
      <c r="H9" s="53"/>
      <c r="I9" s="53"/>
      <c r="J9" s="53"/>
    </row>
    <row r="10" spans="1:12" ht="16.899999999999999" customHeight="1" x14ac:dyDescent="0.3">
      <c r="A10" s="199">
        <f>'FL Cover Sheet'!D15</f>
        <v>0</v>
      </c>
      <c r="B10" s="523">
        <f>'FL Cover Sheet'!B15</f>
        <v>0</v>
      </c>
      <c r="C10" s="523"/>
      <c r="D10" s="360"/>
      <c r="E10" s="514" t="s">
        <v>238</v>
      </c>
      <c r="F10" s="514"/>
      <c r="G10" s="514"/>
      <c r="J10" s="54"/>
    </row>
    <row r="11" spans="1:12" ht="16.899999999999999" customHeight="1" x14ac:dyDescent="0.3">
      <c r="A11" s="199">
        <f>'FL Cover Sheet'!D16</f>
        <v>0</v>
      </c>
      <c r="B11" s="523">
        <f>'FL Cover Sheet'!B16</f>
        <v>0</v>
      </c>
      <c r="C11" s="523"/>
      <c r="D11" s="360"/>
      <c r="E11" s="515" t="s">
        <v>237</v>
      </c>
      <c r="F11" s="515"/>
      <c r="G11" s="162">
        <f>'FL Cover Sheet'!B23</f>
        <v>0</v>
      </c>
      <c r="J11" s="54"/>
    </row>
    <row r="12" spans="1:12" ht="16.899999999999999" customHeight="1" x14ac:dyDescent="0.3">
      <c r="A12" s="199">
        <f>'FL Cover Sheet'!D17</f>
        <v>0</v>
      </c>
      <c r="B12" s="523">
        <f>'FL Cover Sheet'!B17</f>
        <v>0</v>
      </c>
      <c r="C12" s="523"/>
      <c r="D12" s="360"/>
      <c r="E12" s="511" t="s">
        <v>136</v>
      </c>
      <c r="F12" s="511"/>
      <c r="G12" s="163">
        <f>'FL Cover Sheet'!B24</f>
        <v>0</v>
      </c>
      <c r="J12" s="54"/>
    </row>
    <row r="13" spans="1:12" ht="16.899999999999999" customHeight="1" x14ac:dyDescent="0.3">
      <c r="A13" s="199">
        <f>'FL Cover Sheet'!D18</f>
        <v>0</v>
      </c>
      <c r="B13" s="523">
        <f>'FL Cover Sheet'!B18</f>
        <v>0</v>
      </c>
      <c r="C13" s="523"/>
      <c r="D13" s="360"/>
      <c r="E13" s="516" t="s">
        <v>244</v>
      </c>
      <c r="F13" s="516"/>
      <c r="G13" s="201"/>
      <c r="J13" s="54"/>
    </row>
    <row r="14" spans="1:12" ht="16.899999999999999" customHeight="1" x14ac:dyDescent="0.3">
      <c r="A14" s="199">
        <f>'FL Cover Sheet'!D19</f>
        <v>0</v>
      </c>
      <c r="B14" s="523">
        <f>'FL Cover Sheet'!B19</f>
        <v>0</v>
      </c>
      <c r="C14" s="523"/>
      <c r="D14" s="360"/>
      <c r="E14" s="514" t="s">
        <v>240</v>
      </c>
      <c r="F14" s="514"/>
      <c r="G14" s="514"/>
      <c r="H14" s="514"/>
      <c r="I14" s="267"/>
    </row>
    <row r="15" spans="1:12" ht="16.899999999999999" customHeight="1" x14ac:dyDescent="0.3">
      <c r="A15" s="199">
        <f>'FL Cover Sheet'!D20</f>
        <v>0</v>
      </c>
      <c r="B15" s="523">
        <f>'FL Cover Sheet'!B20</f>
        <v>0</v>
      </c>
      <c r="C15" s="523"/>
      <c r="D15" s="360"/>
      <c r="E15" s="514"/>
      <c r="F15" s="514"/>
      <c r="G15" s="514"/>
      <c r="H15" s="514"/>
      <c r="I15" s="267"/>
      <c r="J15" s="158"/>
    </row>
    <row r="16" spans="1:12" ht="36" customHeight="1" x14ac:dyDescent="0.3">
      <c r="A16" s="151"/>
      <c r="B16" s="519" t="s">
        <v>239</v>
      </c>
      <c r="C16" s="519"/>
      <c r="D16" s="250" t="str">
        <f>IF(SUM(D6:D15)=0,"",ROUND(SUM(D6:D15),2))</f>
        <v/>
      </c>
      <c r="E16" s="202" t="s">
        <v>249</v>
      </c>
      <c r="F16" s="512">
        <f>'FL Cover Sheet'!D23</f>
        <v>0</v>
      </c>
      <c r="G16" s="512"/>
      <c r="H16" s="512"/>
      <c r="I16" s="268"/>
      <c r="J16" s="158"/>
    </row>
    <row r="17" spans="1:17" ht="36" customHeight="1" thickBot="1" x14ac:dyDescent="0.35">
      <c r="A17" s="54"/>
      <c r="B17" s="518" t="s">
        <v>233</v>
      </c>
      <c r="C17" s="518"/>
      <c r="D17" s="355" t="str">
        <f>IFERROR(ROUND($G$6/$D$16,0),"")</f>
        <v/>
      </c>
      <c r="E17" s="356" t="s">
        <v>250</v>
      </c>
      <c r="F17" s="513"/>
      <c r="G17" s="513"/>
      <c r="H17" s="513"/>
      <c r="I17" s="268"/>
    </row>
    <row r="18" spans="1:17" ht="41.25" customHeight="1" thickBot="1" x14ac:dyDescent="0.45">
      <c r="A18" s="241" t="s">
        <v>294</v>
      </c>
      <c r="B18" s="55"/>
      <c r="C18" s="55"/>
      <c r="D18" s="484" t="s">
        <v>652</v>
      </c>
      <c r="E18" s="485"/>
      <c r="F18" s="485"/>
      <c r="G18" s="485"/>
      <c r="H18" s="485"/>
      <c r="I18" s="485"/>
      <c r="J18" s="486"/>
      <c r="K18" s="487" t="s">
        <v>653</v>
      </c>
      <c r="L18" s="488"/>
      <c r="M18" s="488"/>
      <c r="N18" s="489"/>
    </row>
    <row r="19" spans="1:17" ht="31.5" customHeight="1" x14ac:dyDescent="0.3">
      <c r="A19" s="157" t="s">
        <v>140</v>
      </c>
      <c r="B19" s="521" t="s">
        <v>248</v>
      </c>
      <c r="C19" s="522"/>
      <c r="D19" s="357" t="s">
        <v>245</v>
      </c>
      <c r="E19" s="357" t="s">
        <v>246</v>
      </c>
      <c r="F19" s="358" t="s">
        <v>141</v>
      </c>
      <c r="G19" s="202" t="s">
        <v>297</v>
      </c>
      <c r="H19" s="202" t="s">
        <v>247</v>
      </c>
      <c r="I19" s="202" t="s">
        <v>361</v>
      </c>
      <c r="J19" s="202" t="s">
        <v>287</v>
      </c>
      <c r="K19" s="358" t="s">
        <v>142</v>
      </c>
      <c r="L19" s="358" t="s">
        <v>236</v>
      </c>
      <c r="M19" s="358" t="s">
        <v>143</v>
      </c>
      <c r="N19" s="202" t="s">
        <v>235</v>
      </c>
      <c r="O19" s="152"/>
    </row>
    <row r="20" spans="1:17" ht="16.5" customHeight="1" x14ac:dyDescent="0.3">
      <c r="A20" s="164"/>
      <c r="B20" s="492"/>
      <c r="C20" s="493"/>
      <c r="D20" s="347"/>
      <c r="E20" s="348"/>
      <c r="F20" s="348"/>
      <c r="G20" s="348"/>
      <c r="H20" s="348"/>
      <c r="I20" s="348"/>
      <c r="J20" s="348"/>
      <c r="K20" s="153"/>
      <c r="L20" s="198" t="str">
        <f>IF(K20="","",VLOOKUP(K20,Tables!$K$14:$L$18,2,FALSE))</f>
        <v/>
      </c>
      <c r="M20" s="156"/>
      <c r="N20" s="198" t="str">
        <f>IF(M20="","",VLOOKUP(M20,Tables!$O$14:$P$22,2,FALSE))</f>
        <v/>
      </c>
      <c r="O20" s="152"/>
    </row>
    <row r="21" spans="1:17" ht="16.5" customHeight="1" x14ac:dyDescent="0.3">
      <c r="A21" s="164"/>
      <c r="B21" s="492"/>
      <c r="C21" s="493"/>
      <c r="D21" s="347"/>
      <c r="E21" s="348"/>
      <c r="F21" s="348"/>
      <c r="G21" s="348"/>
      <c r="H21" s="348"/>
      <c r="I21" s="348"/>
      <c r="J21" s="348"/>
      <c r="K21" s="153"/>
      <c r="L21" s="198" t="str">
        <f>IF(K21="","",VLOOKUP(K21,Tables!$K$14:$L$18,2,FALSE))</f>
        <v/>
      </c>
      <c r="M21" s="156"/>
      <c r="N21" s="198" t="str">
        <f>IF(M21="","",VLOOKUP(M21,Tables!$O$14:$P$22,2,FALSE))</f>
        <v/>
      </c>
      <c r="O21" s="152"/>
    </row>
    <row r="22" spans="1:17" ht="16.5" customHeight="1" x14ac:dyDescent="0.3">
      <c r="A22" s="164"/>
      <c r="B22" s="492"/>
      <c r="C22" s="493"/>
      <c r="D22" s="347"/>
      <c r="E22" s="348"/>
      <c r="F22" s="348"/>
      <c r="G22" s="348"/>
      <c r="H22" s="348"/>
      <c r="I22" s="348"/>
      <c r="J22" s="348"/>
      <c r="K22" s="153"/>
      <c r="L22" s="198" t="str">
        <f>IF(K22="","",VLOOKUP(K22,Tables!$K$14:$L$18,2,FALSE))</f>
        <v/>
      </c>
      <c r="M22" s="156"/>
      <c r="N22" s="198" t="str">
        <f>IF(M22="","",VLOOKUP(M22,Tables!$O$14:$P$22,2,FALSE))</f>
        <v/>
      </c>
      <c r="O22" s="152"/>
    </row>
    <row r="23" spans="1:17" ht="16.5" customHeight="1" x14ac:dyDescent="0.3">
      <c r="A23" s="164"/>
      <c r="B23" s="492"/>
      <c r="C23" s="493"/>
      <c r="D23" s="347"/>
      <c r="E23" s="348"/>
      <c r="F23" s="348"/>
      <c r="G23" s="348"/>
      <c r="H23" s="348"/>
      <c r="I23" s="348"/>
      <c r="J23" s="348"/>
      <c r="K23" s="153"/>
      <c r="L23" s="198" t="str">
        <f>IF(K23="","",VLOOKUP(K23,Tables!$K$14:$L$18,2,FALSE))</f>
        <v/>
      </c>
      <c r="M23" s="156"/>
      <c r="N23" s="198" t="str">
        <f>IF(M23="","",VLOOKUP(M23,Tables!$O$14:$P$22,2,FALSE))</f>
        <v/>
      </c>
      <c r="O23" s="152"/>
    </row>
    <row r="24" spans="1:17" ht="16.5" customHeight="1" x14ac:dyDescent="0.3">
      <c r="A24" s="164"/>
      <c r="B24" s="492"/>
      <c r="C24" s="493"/>
      <c r="D24" s="347"/>
      <c r="E24" s="348"/>
      <c r="F24" s="348"/>
      <c r="G24" s="348"/>
      <c r="H24" s="348"/>
      <c r="I24" s="348"/>
      <c r="J24" s="348"/>
      <c r="K24" s="153"/>
      <c r="L24" s="198" t="str">
        <f>IF(K24="","",VLOOKUP(K24,Tables!$K$14:$L$18,2,FALSE))</f>
        <v/>
      </c>
      <c r="M24" s="156"/>
      <c r="N24" s="198" t="str">
        <f>IF(M24="","",VLOOKUP(M24,Tables!$O$14:$P$22,2,FALSE))</f>
        <v/>
      </c>
      <c r="O24" s="152"/>
    </row>
    <row r="25" spans="1:17" ht="16.5" customHeight="1" x14ac:dyDescent="0.3">
      <c r="A25" s="164"/>
      <c r="B25" s="492"/>
      <c r="C25" s="493"/>
      <c r="D25" s="347"/>
      <c r="E25" s="348"/>
      <c r="F25" s="348"/>
      <c r="G25" s="348"/>
      <c r="H25" s="348"/>
      <c r="I25" s="348"/>
      <c r="J25" s="348"/>
      <c r="K25" s="153"/>
      <c r="L25" s="198" t="str">
        <f>IF(K25="","",VLOOKUP(K25,Tables!$K$14:$L$18,2,FALSE))</f>
        <v/>
      </c>
      <c r="M25" s="156"/>
      <c r="N25" s="198" t="str">
        <f>IF(M25="","",VLOOKUP(M25,Tables!$O$14:$P$22,2,FALSE))</f>
        <v/>
      </c>
      <c r="O25" s="152"/>
    </row>
    <row r="26" spans="1:17" ht="16.5" customHeight="1" x14ac:dyDescent="0.3">
      <c r="A26" s="164"/>
      <c r="B26" s="492"/>
      <c r="C26" s="493"/>
      <c r="D26" s="347"/>
      <c r="E26" s="348"/>
      <c r="F26" s="348"/>
      <c r="G26" s="348"/>
      <c r="H26" s="348"/>
      <c r="I26" s="348"/>
      <c r="J26" s="348"/>
      <c r="K26" s="153"/>
      <c r="L26" s="198" t="str">
        <f>IF(K26="","",VLOOKUP(K26,Tables!$K$14:$L$18,2,FALSE))</f>
        <v/>
      </c>
      <c r="M26" s="156"/>
      <c r="N26" s="198" t="str">
        <f>IF(M26="","",VLOOKUP(M26,Tables!$O$14:$P$22,2,FALSE))</f>
        <v/>
      </c>
      <c r="O26" s="152"/>
    </row>
    <row r="27" spans="1:17" ht="16.5" customHeight="1" x14ac:dyDescent="0.3">
      <c r="A27" s="164"/>
      <c r="B27" s="492"/>
      <c r="C27" s="493"/>
      <c r="D27" s="347"/>
      <c r="E27" s="348"/>
      <c r="F27" s="348"/>
      <c r="G27" s="348"/>
      <c r="H27" s="348"/>
      <c r="I27" s="348"/>
      <c r="J27" s="348"/>
      <c r="K27" s="153"/>
      <c r="L27" s="198" t="str">
        <f>IF(K27="","",VLOOKUP(K27,Tables!$K$14:$L$18,2,FALSE))</f>
        <v/>
      </c>
      <c r="M27" s="156"/>
      <c r="N27" s="198" t="str">
        <f>IF(M27="","",VLOOKUP(M27,Tables!$O$14:$P$22,2,FALSE))</f>
        <v/>
      </c>
      <c r="O27" s="152"/>
    </row>
    <row r="28" spans="1:17" ht="16.5" customHeight="1" x14ac:dyDescent="0.3">
      <c r="A28" s="164"/>
      <c r="B28" s="492"/>
      <c r="C28" s="493"/>
      <c r="D28" s="347"/>
      <c r="E28" s="348"/>
      <c r="F28" s="348"/>
      <c r="G28" s="348"/>
      <c r="H28" s="348"/>
      <c r="I28" s="348"/>
      <c r="J28" s="348"/>
      <c r="K28" s="153"/>
      <c r="L28" s="198" t="str">
        <f>IF(K28="","",VLOOKUP(K28,Tables!$K$14:$L$18,2,FALSE))</f>
        <v/>
      </c>
      <c r="M28" s="201"/>
      <c r="N28" s="198" t="str">
        <f>IF(M28="","",VLOOKUP(M28,Tables!$O$14:$P$22,2,FALSE))</f>
        <v/>
      </c>
      <c r="O28" s="152"/>
    </row>
    <row r="29" spans="1:17" ht="16.5" customHeight="1" x14ac:dyDescent="0.3">
      <c r="A29" s="164"/>
      <c r="B29" s="492"/>
      <c r="C29" s="493"/>
      <c r="D29" s="347"/>
      <c r="E29" s="348"/>
      <c r="F29" s="348"/>
      <c r="G29" s="348"/>
      <c r="H29" s="348"/>
      <c r="I29" s="348"/>
      <c r="J29" s="348"/>
      <c r="K29" s="153"/>
      <c r="L29" s="198" t="str">
        <f>IF(K29="","",VLOOKUP(K29,Tables!$K$14:$L$18,2,FALSE))</f>
        <v/>
      </c>
      <c r="M29" s="156"/>
      <c r="N29" s="198" t="str">
        <f>IF(M29="","",VLOOKUP(M29,Tables!$O$14:$P$22,2,FALSE))</f>
        <v/>
      </c>
      <c r="O29" s="152"/>
    </row>
    <row r="30" spans="1:17" ht="30" customHeight="1" x14ac:dyDescent="0.3">
      <c r="A30" s="151"/>
      <c r="B30" s="151"/>
      <c r="C30" s="151"/>
      <c r="D30" s="151"/>
      <c r="E30" s="151"/>
      <c r="F30" s="150"/>
      <c r="J30" s="159" t="s">
        <v>348</v>
      </c>
      <c r="K30" s="249" t="s">
        <v>349</v>
      </c>
      <c r="L30" s="250" t="str">
        <f>IFERROR(ROUND(AVERAGE(L20:L29),2),"")</f>
        <v/>
      </c>
      <c r="M30" s="159" t="s">
        <v>350</v>
      </c>
      <c r="N30" s="250" t="str">
        <f>IFERROR(ROUND(AVERAGE(N20:N29),2),"")</f>
        <v/>
      </c>
      <c r="O30" s="151"/>
      <c r="P30" s="151"/>
      <c r="Q30" s="151"/>
    </row>
    <row r="31" spans="1:17" ht="16.5" customHeight="1" x14ac:dyDescent="0.3">
      <c r="A31" s="151"/>
      <c r="B31" s="151"/>
      <c r="C31" s="151"/>
      <c r="D31" s="151"/>
      <c r="E31" s="151"/>
      <c r="F31" s="150"/>
      <c r="J31" s="150"/>
      <c r="K31" s="149"/>
      <c r="L31" s="247"/>
      <c r="M31" s="149"/>
      <c r="N31" s="248"/>
      <c r="O31" s="152"/>
    </row>
    <row r="32" spans="1:17" ht="41.25" customHeight="1" x14ac:dyDescent="0.4">
      <c r="A32" s="241" t="s">
        <v>301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4"/>
      <c r="N32" s="151"/>
      <c r="O32" s="152"/>
    </row>
    <row r="33" spans="1:15" ht="31.5" customHeight="1" x14ac:dyDescent="0.3">
      <c r="A33" s="157" t="s">
        <v>303</v>
      </c>
      <c r="B33" s="491" t="s">
        <v>296</v>
      </c>
      <c r="C33" s="491"/>
      <c r="D33" s="159" t="s">
        <v>300</v>
      </c>
      <c r="E33" s="159" t="s">
        <v>323</v>
      </c>
      <c r="F33" s="157" t="s">
        <v>141</v>
      </c>
      <c r="G33" s="159" t="s">
        <v>297</v>
      </c>
      <c r="H33" s="239" t="s">
        <v>298</v>
      </c>
      <c r="I33" s="239" t="s">
        <v>361</v>
      </c>
      <c r="J33" s="159" t="s">
        <v>299</v>
      </c>
      <c r="K33" s="157" t="s">
        <v>142</v>
      </c>
      <c r="L33" s="157" t="s">
        <v>236</v>
      </c>
      <c r="M33" s="157" t="s">
        <v>143</v>
      </c>
      <c r="N33" s="159" t="s">
        <v>235</v>
      </c>
      <c r="O33" s="152"/>
    </row>
    <row r="34" spans="1:15" ht="16.5" customHeight="1" x14ac:dyDescent="0.3">
      <c r="A34" s="164"/>
      <c r="B34" s="490"/>
      <c r="C34" s="490"/>
      <c r="D34" s="349"/>
      <c r="E34" s="349"/>
      <c r="F34" s="348"/>
      <c r="G34" s="348"/>
      <c r="H34" s="348"/>
      <c r="I34" s="348"/>
      <c r="J34" s="348"/>
      <c r="K34" s="153"/>
      <c r="L34" s="198" t="str">
        <f>IF(K34="","",VLOOKUP(K34,Tables!$K$14:$L$18,2,FALSE))</f>
        <v/>
      </c>
      <c r="M34" s="156"/>
      <c r="N34" s="198" t="str">
        <f>IF(M34="","",VLOOKUP(M34,Tables!$O$14:$P$22,2,FALSE))</f>
        <v/>
      </c>
      <c r="O34" s="152"/>
    </row>
    <row r="35" spans="1:15" ht="16.5" customHeight="1" x14ac:dyDescent="0.3">
      <c r="A35" s="164"/>
      <c r="B35" s="490"/>
      <c r="C35" s="490"/>
      <c r="D35" s="349"/>
      <c r="E35" s="349"/>
      <c r="F35" s="348"/>
      <c r="G35" s="348"/>
      <c r="H35" s="348"/>
      <c r="I35" s="348"/>
      <c r="J35" s="348"/>
      <c r="K35" s="153"/>
      <c r="L35" s="198" t="str">
        <f>IF(K35="","",VLOOKUP(K35,Tables!$K$14:$L$18,2,FALSE))</f>
        <v/>
      </c>
      <c r="M35" s="156"/>
      <c r="N35" s="198" t="str">
        <f>IF(M35="","",VLOOKUP(M35,Tables!$O$14:$P$22,2,FALSE))</f>
        <v/>
      </c>
      <c r="O35" s="152"/>
    </row>
    <row r="36" spans="1:15" ht="16.5" customHeight="1" x14ac:dyDescent="0.3">
      <c r="A36" s="164"/>
      <c r="B36" s="490"/>
      <c r="C36" s="490"/>
      <c r="D36" s="349"/>
      <c r="E36" s="349"/>
      <c r="F36" s="348"/>
      <c r="G36" s="348"/>
      <c r="H36" s="348"/>
      <c r="I36" s="348"/>
      <c r="J36" s="348"/>
      <c r="K36" s="153"/>
      <c r="L36" s="198" t="str">
        <f>IF(K36="","",VLOOKUP(K36,Tables!$K$14:$L$18,2,FALSE))</f>
        <v/>
      </c>
      <c r="M36" s="156"/>
      <c r="N36" s="198" t="str">
        <f>IF(M36="","",VLOOKUP(M36,Tables!$O$14:$P$22,2,FALSE))</f>
        <v/>
      </c>
      <c r="O36" s="152"/>
    </row>
    <row r="37" spans="1:15" ht="16.5" customHeight="1" x14ac:dyDescent="0.3">
      <c r="A37" s="164"/>
      <c r="B37" s="490"/>
      <c r="C37" s="490"/>
      <c r="D37" s="349"/>
      <c r="E37" s="349"/>
      <c r="F37" s="348"/>
      <c r="G37" s="348"/>
      <c r="H37" s="348"/>
      <c r="I37" s="348"/>
      <c r="J37" s="348"/>
      <c r="K37" s="153"/>
      <c r="L37" s="198" t="str">
        <f>IF(K37="","",VLOOKUP(K37,Tables!$K$14:$L$18,2,FALSE))</f>
        <v/>
      </c>
      <c r="M37" s="156"/>
      <c r="N37" s="198" t="str">
        <f>IF(M37="","",VLOOKUP(M37,Tables!$O$14:$P$22,2,FALSE))</f>
        <v/>
      </c>
      <c r="O37" s="152"/>
    </row>
    <row r="38" spans="1:15" ht="16.5" customHeight="1" x14ac:dyDescent="0.3">
      <c r="A38" s="164"/>
      <c r="B38" s="490"/>
      <c r="C38" s="490"/>
      <c r="D38" s="349"/>
      <c r="E38" s="349"/>
      <c r="F38" s="348"/>
      <c r="G38" s="348"/>
      <c r="H38" s="348"/>
      <c r="I38" s="348"/>
      <c r="J38" s="348"/>
      <c r="K38" s="153"/>
      <c r="L38" s="198" t="str">
        <f>IF(K38="","",VLOOKUP(K38,Tables!$K$14:$L$18,2,FALSE))</f>
        <v/>
      </c>
      <c r="M38" s="156"/>
      <c r="N38" s="198" t="str">
        <f>IF(M38="","",VLOOKUP(M38,Tables!$O$14:$P$22,2,FALSE))</f>
        <v/>
      </c>
      <c r="O38" s="152"/>
    </row>
    <row r="39" spans="1:15" ht="16.5" customHeight="1" x14ac:dyDescent="0.3">
      <c r="A39" s="164"/>
      <c r="B39" s="490"/>
      <c r="C39" s="490"/>
      <c r="D39" s="349"/>
      <c r="E39" s="349"/>
      <c r="F39" s="348"/>
      <c r="G39" s="348"/>
      <c r="H39" s="348"/>
      <c r="I39" s="348"/>
      <c r="J39" s="348"/>
      <c r="K39" s="153"/>
      <c r="L39" s="198" t="str">
        <f>IF(K39="","",VLOOKUP(K39,Tables!$K$14:$L$18,2,FALSE))</f>
        <v/>
      </c>
      <c r="M39" s="156"/>
      <c r="N39" s="198" t="str">
        <f>IF(M39="","",VLOOKUP(M39,Tables!$O$14:$P$22,2,FALSE))</f>
        <v/>
      </c>
      <c r="O39" s="152"/>
    </row>
    <row r="40" spans="1:15" ht="16.5" customHeight="1" x14ac:dyDescent="0.3">
      <c r="A40" s="164"/>
      <c r="B40" s="490"/>
      <c r="C40" s="490"/>
      <c r="D40" s="349"/>
      <c r="E40" s="349"/>
      <c r="F40" s="348"/>
      <c r="G40" s="348"/>
      <c r="H40" s="348"/>
      <c r="I40" s="348"/>
      <c r="J40" s="348"/>
      <c r="K40" s="153"/>
      <c r="L40" s="198" t="str">
        <f>IF(K40="","",VLOOKUP(K40,Tables!$K$14:$L$18,2,FALSE))</f>
        <v/>
      </c>
      <c r="M40" s="156"/>
      <c r="N40" s="198" t="str">
        <f>IF(M40="","",VLOOKUP(M40,Tables!$O$14:$P$22,2,FALSE))</f>
        <v/>
      </c>
      <c r="O40" s="152"/>
    </row>
    <row r="41" spans="1:15" ht="16.5" customHeight="1" x14ac:dyDescent="0.3">
      <c r="A41" s="164"/>
      <c r="B41" s="490"/>
      <c r="C41" s="490"/>
      <c r="D41" s="349"/>
      <c r="E41" s="349"/>
      <c r="F41" s="348"/>
      <c r="G41" s="348"/>
      <c r="H41" s="348"/>
      <c r="I41" s="348"/>
      <c r="J41" s="348"/>
      <c r="K41" s="153"/>
      <c r="L41" s="198" t="str">
        <f>IF(K41="","",VLOOKUP(K41,Tables!$K$14:$L$18,2,FALSE))</f>
        <v/>
      </c>
      <c r="M41" s="156"/>
      <c r="N41" s="198" t="str">
        <f>IF(M41="","",VLOOKUP(M41,Tables!$O$14:$P$22,2,FALSE))</f>
        <v/>
      </c>
      <c r="O41" s="152"/>
    </row>
    <row r="42" spans="1:15" ht="16.5" customHeight="1" x14ac:dyDescent="0.3">
      <c r="A42" s="164"/>
      <c r="B42" s="490"/>
      <c r="C42" s="490"/>
      <c r="D42" s="349"/>
      <c r="E42" s="349"/>
      <c r="F42" s="348"/>
      <c r="G42" s="348"/>
      <c r="H42" s="348"/>
      <c r="I42" s="348"/>
      <c r="J42" s="348"/>
      <c r="K42" s="153"/>
      <c r="L42" s="198" t="str">
        <f>IF(K42="","",VLOOKUP(K42,Tables!$K$14:$L$18,2,FALSE))</f>
        <v/>
      </c>
      <c r="M42" s="156"/>
      <c r="N42" s="198" t="str">
        <f>IF(M42="","",VLOOKUP(M42,Tables!$O$14:$P$22,2,FALSE))</f>
        <v/>
      </c>
      <c r="O42" s="152"/>
    </row>
    <row r="43" spans="1:15" ht="16.5" customHeight="1" x14ac:dyDescent="0.3">
      <c r="A43" s="164"/>
      <c r="B43" s="490"/>
      <c r="C43" s="490"/>
      <c r="D43" s="349"/>
      <c r="E43" s="349"/>
      <c r="F43" s="348"/>
      <c r="G43" s="348"/>
      <c r="H43" s="348"/>
      <c r="I43" s="348"/>
      <c r="J43" s="348"/>
      <c r="K43" s="153"/>
      <c r="L43" s="198" t="str">
        <f>IF(K43="","",VLOOKUP(K43,Tables!$K$14:$L$18,2,FALSE))</f>
        <v/>
      </c>
      <c r="M43" s="156"/>
      <c r="N43" s="198" t="str">
        <f>IF(M43="","",VLOOKUP(M43,Tables!$O$14:$P$22,2,FALSE))</f>
        <v/>
      </c>
      <c r="O43" s="152"/>
    </row>
    <row r="44" spans="1:15" ht="30" customHeight="1" x14ac:dyDescent="0.3">
      <c r="A44" s="151"/>
      <c r="B44" s="151"/>
      <c r="C44" s="151"/>
      <c r="D44" s="151"/>
      <c r="E44" s="151"/>
      <c r="F44" s="151"/>
      <c r="H44" s="246"/>
      <c r="I44" s="246"/>
      <c r="J44" s="202" t="s">
        <v>301</v>
      </c>
      <c r="K44" s="252" t="s">
        <v>349</v>
      </c>
      <c r="L44" s="250" t="str">
        <f>IFERROR(ROUND(AVERAGE(L34:L43),2),"")</f>
        <v/>
      </c>
      <c r="M44" s="202" t="s">
        <v>350</v>
      </c>
      <c r="N44" s="250" t="str">
        <f>IFERROR(ROUND(AVERAGE(N34:N43),2),"")</f>
        <v/>
      </c>
      <c r="O44" s="152"/>
    </row>
    <row r="45" spans="1:15" ht="16.5" customHeight="1" x14ac:dyDescent="0.3">
      <c r="A45" s="151"/>
      <c r="B45" s="151"/>
      <c r="C45" s="151"/>
      <c r="D45" s="151"/>
      <c r="E45" s="151"/>
      <c r="F45" s="151"/>
      <c r="G45" s="150"/>
      <c r="H45" s="150"/>
      <c r="I45" s="150"/>
      <c r="J45" s="150"/>
      <c r="K45" s="520"/>
      <c r="L45" s="520"/>
      <c r="M45" s="154"/>
      <c r="N45" s="151"/>
      <c r="O45" s="152"/>
    </row>
    <row r="46" spans="1:15" ht="41.25" customHeight="1" x14ac:dyDescent="0.4">
      <c r="A46" s="241" t="s">
        <v>345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4"/>
      <c r="N46" s="151"/>
      <c r="O46" s="152"/>
    </row>
    <row r="47" spans="1:15" ht="31.5" customHeight="1" x14ac:dyDescent="0.3">
      <c r="A47" s="157" t="s">
        <v>147</v>
      </c>
      <c r="B47" s="491" t="s">
        <v>296</v>
      </c>
      <c r="C47" s="491"/>
      <c r="D47" s="159" t="s">
        <v>300</v>
      </c>
      <c r="E47" s="159" t="s">
        <v>323</v>
      </c>
      <c r="F47" s="157" t="s">
        <v>141</v>
      </c>
      <c r="G47" s="159" t="s">
        <v>297</v>
      </c>
      <c r="H47" s="239" t="s">
        <v>298</v>
      </c>
      <c r="I47" s="239" t="s">
        <v>361</v>
      </c>
      <c r="J47" s="157" t="s">
        <v>148</v>
      </c>
      <c r="K47" s="157" t="s">
        <v>142</v>
      </c>
      <c r="L47" s="157" t="s">
        <v>236</v>
      </c>
      <c r="M47" s="157" t="s">
        <v>143</v>
      </c>
      <c r="N47" s="159" t="s">
        <v>235</v>
      </c>
      <c r="O47" s="152"/>
    </row>
    <row r="48" spans="1:15" ht="16.5" customHeight="1" x14ac:dyDescent="0.3">
      <c r="A48" s="164"/>
      <c r="B48" s="490"/>
      <c r="C48" s="490"/>
      <c r="D48" s="348"/>
      <c r="E48" s="348"/>
      <c r="F48" s="348"/>
      <c r="G48" s="348"/>
      <c r="H48" s="348"/>
      <c r="I48" s="348"/>
      <c r="J48" s="350"/>
      <c r="K48" s="153"/>
      <c r="L48" s="198" t="str">
        <f>IF(K48="","",VLOOKUP(K48,Tables!$K$14:$L$18,2,FALSE))</f>
        <v/>
      </c>
      <c r="M48" s="156"/>
      <c r="N48" s="198" t="str">
        <f>IF(M48="","",VLOOKUP(M48,Tables!$O$14:$P$22,2,FALSE))</f>
        <v/>
      </c>
      <c r="O48" s="152"/>
    </row>
    <row r="49" spans="1:16" ht="16.5" customHeight="1" x14ac:dyDescent="0.3">
      <c r="A49" s="164"/>
      <c r="B49" s="490"/>
      <c r="C49" s="490"/>
      <c r="D49" s="348"/>
      <c r="E49" s="348"/>
      <c r="F49" s="348"/>
      <c r="G49" s="348"/>
      <c r="H49" s="348"/>
      <c r="I49" s="348"/>
      <c r="J49" s="351"/>
      <c r="K49" s="153"/>
      <c r="L49" s="198" t="str">
        <f>IF(K49="","",VLOOKUP(K49,Tables!$K$14:$L$18,2,FALSE))</f>
        <v/>
      </c>
      <c r="M49" s="156"/>
      <c r="N49" s="198" t="str">
        <f>IF(M49="","",VLOOKUP(M49,Tables!$O$14:$P$22,2,FALSE))</f>
        <v/>
      </c>
      <c r="O49" s="152"/>
    </row>
    <row r="50" spans="1:16" ht="16.5" customHeight="1" x14ac:dyDescent="0.3">
      <c r="A50" s="164"/>
      <c r="B50" s="490"/>
      <c r="C50" s="490"/>
      <c r="D50" s="348"/>
      <c r="E50" s="348"/>
      <c r="F50" s="348"/>
      <c r="G50" s="348"/>
      <c r="H50" s="348"/>
      <c r="I50" s="348"/>
      <c r="J50" s="350"/>
      <c r="K50" s="153"/>
      <c r="L50" s="198" t="str">
        <f>IF(K50="","",VLOOKUP(K50,Tables!$K$14:$L$18,2,FALSE))</f>
        <v/>
      </c>
      <c r="M50" s="156"/>
      <c r="N50" s="198" t="str">
        <f>IF(M50="","",VLOOKUP(M50,Tables!$O$14:$P$22,2,FALSE))</f>
        <v/>
      </c>
      <c r="O50" s="152"/>
    </row>
    <row r="51" spans="1:16" ht="16.5" customHeight="1" x14ac:dyDescent="0.3">
      <c r="A51" s="164"/>
      <c r="B51" s="490"/>
      <c r="C51" s="490"/>
      <c r="D51" s="348"/>
      <c r="E51" s="348"/>
      <c r="F51" s="348"/>
      <c r="G51" s="348"/>
      <c r="H51" s="348"/>
      <c r="I51" s="348"/>
      <c r="J51" s="348"/>
      <c r="K51" s="153"/>
      <c r="L51" s="198" t="str">
        <f>IF(K51="","",VLOOKUP(K51,Tables!$K$14:$L$18,2,FALSE))</f>
        <v/>
      </c>
      <c r="M51" s="156"/>
      <c r="N51" s="198" t="str">
        <f>IF(M51="","",VLOOKUP(M51,Tables!$O$14:$P$22,2,FALSE))</f>
        <v/>
      </c>
      <c r="O51" s="152"/>
    </row>
    <row r="52" spans="1:16" ht="16.5" customHeight="1" x14ac:dyDescent="0.3">
      <c r="A52" s="164"/>
      <c r="B52" s="490"/>
      <c r="C52" s="490"/>
      <c r="D52" s="348"/>
      <c r="E52" s="348"/>
      <c r="F52" s="348"/>
      <c r="G52" s="348"/>
      <c r="H52" s="348"/>
      <c r="I52" s="348"/>
      <c r="J52" s="348"/>
      <c r="K52" s="153"/>
      <c r="L52" s="198" t="str">
        <f>IF(K52="","",VLOOKUP(K52,Tables!$K$14:$L$18,2,FALSE))</f>
        <v/>
      </c>
      <c r="M52" s="156"/>
      <c r="N52" s="198" t="str">
        <f>IF(M52="","",VLOOKUP(M52,Tables!$O$14:$P$22,2,FALSE))</f>
        <v/>
      </c>
      <c r="O52" s="152"/>
    </row>
    <row r="53" spans="1:16" ht="16.5" customHeight="1" x14ac:dyDescent="0.3">
      <c r="A53" s="164"/>
      <c r="B53" s="490"/>
      <c r="C53" s="490"/>
      <c r="D53" s="348"/>
      <c r="E53" s="348"/>
      <c r="F53" s="348"/>
      <c r="G53" s="348"/>
      <c r="H53" s="348"/>
      <c r="I53" s="348"/>
      <c r="J53" s="348"/>
      <c r="K53" s="153"/>
      <c r="L53" s="198" t="str">
        <f>IF(K53="","",VLOOKUP(K53,Tables!$K$14:$L$18,2,FALSE))</f>
        <v/>
      </c>
      <c r="M53" s="156"/>
      <c r="N53" s="198" t="str">
        <f>IF(M53="","",VLOOKUP(M53,Tables!$O$14:$P$22,2,FALSE))</f>
        <v/>
      </c>
      <c r="O53" s="152"/>
    </row>
    <row r="54" spans="1:16" ht="16.5" customHeight="1" x14ac:dyDescent="0.3">
      <c r="A54" s="164"/>
      <c r="B54" s="490"/>
      <c r="C54" s="490"/>
      <c r="D54" s="348"/>
      <c r="E54" s="348"/>
      <c r="F54" s="348"/>
      <c r="G54" s="348"/>
      <c r="H54" s="348"/>
      <c r="I54" s="348"/>
      <c r="J54" s="348"/>
      <c r="K54" s="153"/>
      <c r="L54" s="198" t="str">
        <f>IF(K54="","",VLOOKUP(K54,Tables!$K$14:$L$18,2,FALSE))</f>
        <v/>
      </c>
      <c r="M54" s="156"/>
      <c r="N54" s="198" t="str">
        <f>IF(M54="","",VLOOKUP(M54,Tables!$O$14:$P$22,2,FALSE))</f>
        <v/>
      </c>
      <c r="O54" s="152"/>
    </row>
    <row r="55" spans="1:16" ht="16.5" customHeight="1" x14ac:dyDescent="0.3">
      <c r="A55" s="164"/>
      <c r="B55" s="490"/>
      <c r="C55" s="490"/>
      <c r="D55" s="348"/>
      <c r="E55" s="348"/>
      <c r="F55" s="348"/>
      <c r="G55" s="348"/>
      <c r="H55" s="348"/>
      <c r="I55" s="348"/>
      <c r="J55" s="348"/>
      <c r="K55" s="153"/>
      <c r="L55" s="198" t="str">
        <f>IF(K55="","",VLOOKUP(K55,Tables!$K$14:$L$18,2,FALSE))</f>
        <v/>
      </c>
      <c r="M55" s="156"/>
      <c r="N55" s="198" t="str">
        <f>IF(M55="","",VLOOKUP(M55,Tables!$O$14:$P$22,2,FALSE))</f>
        <v/>
      </c>
      <c r="O55" s="152"/>
    </row>
    <row r="56" spans="1:16" ht="16.5" customHeight="1" x14ac:dyDescent="0.3">
      <c r="A56" s="164"/>
      <c r="B56" s="490"/>
      <c r="C56" s="490"/>
      <c r="D56" s="348"/>
      <c r="E56" s="348"/>
      <c r="F56" s="348"/>
      <c r="G56" s="348"/>
      <c r="H56" s="348"/>
      <c r="I56" s="348"/>
      <c r="J56" s="352"/>
      <c r="K56" s="153"/>
      <c r="L56" s="198" t="str">
        <f>IF(K56="","",VLOOKUP(K56,Tables!$K$14:$L$18,2,FALSE))</f>
        <v/>
      </c>
      <c r="M56" s="156"/>
      <c r="N56" s="198" t="str">
        <f>IF(M56="","",VLOOKUP(M56,Tables!$O$14:$P$22,2,FALSE))</f>
        <v/>
      </c>
      <c r="O56" s="152"/>
    </row>
    <row r="57" spans="1:16" ht="16.5" customHeight="1" x14ac:dyDescent="0.3">
      <c r="A57" s="164"/>
      <c r="B57" s="490"/>
      <c r="C57" s="490"/>
      <c r="D57" s="348"/>
      <c r="E57" s="348"/>
      <c r="F57" s="348"/>
      <c r="G57" s="348"/>
      <c r="H57" s="348"/>
      <c r="I57" s="348"/>
      <c r="J57" s="352"/>
      <c r="K57" s="153"/>
      <c r="L57" s="198" t="str">
        <f>IF(K57="","",VLOOKUP(K57,Tables!$K$14:$L$18,2,FALSE))</f>
        <v/>
      </c>
      <c r="M57" s="156"/>
      <c r="N57" s="198" t="str">
        <f>IF(M57="","",VLOOKUP(M57,Tables!$O$14:$P$22,2,FALSE))</f>
        <v/>
      </c>
      <c r="O57" s="152"/>
    </row>
    <row r="58" spans="1:16" ht="30" customHeight="1" x14ac:dyDescent="0.3">
      <c r="A58" s="151"/>
      <c r="B58" s="151"/>
      <c r="C58" s="151"/>
      <c r="D58" s="151"/>
      <c r="E58" s="151"/>
      <c r="F58" s="150"/>
      <c r="G58" s="150"/>
      <c r="H58" s="246"/>
      <c r="I58" s="246"/>
      <c r="J58" s="159" t="s">
        <v>351</v>
      </c>
      <c r="K58" s="249" t="s">
        <v>349</v>
      </c>
      <c r="L58" s="250" t="str">
        <f>IFERROR(ROUND(AVERAGE(L48:L57),2),"")</f>
        <v/>
      </c>
      <c r="M58" s="159" t="s">
        <v>350</v>
      </c>
      <c r="N58" s="250" t="str">
        <f>IFERROR(ROUND(AVERAGE(N48:N57),2),"")</f>
        <v/>
      </c>
      <c r="O58" s="152"/>
    </row>
    <row r="59" spans="1:16" ht="16.5" customHeight="1" x14ac:dyDescent="0.3">
      <c r="A59" s="151"/>
      <c r="B59" s="151"/>
      <c r="C59" s="151"/>
      <c r="D59" s="151"/>
      <c r="E59" s="151"/>
      <c r="F59" s="150"/>
      <c r="G59" s="150"/>
      <c r="H59" s="150"/>
      <c r="I59" s="150"/>
      <c r="J59" s="150"/>
      <c r="K59" s="150"/>
      <c r="L59" s="150"/>
      <c r="M59" s="154"/>
      <c r="N59" s="151"/>
      <c r="O59" s="152"/>
    </row>
    <row r="60" spans="1:16" ht="41.25" customHeight="1" x14ac:dyDescent="0.4">
      <c r="A60" s="241" t="s">
        <v>295</v>
      </c>
      <c r="B60" s="151"/>
      <c r="C60" s="151"/>
      <c r="D60" s="151"/>
      <c r="E60" s="151"/>
      <c r="G60" s="155"/>
      <c r="H60" s="155"/>
      <c r="I60" s="155"/>
      <c r="J60" s="155"/>
      <c r="K60" s="150"/>
      <c r="L60" s="149"/>
      <c r="M60" s="154"/>
      <c r="N60" s="151"/>
      <c r="O60" s="152"/>
    </row>
    <row r="61" spans="1:16" ht="31.5" customHeight="1" x14ac:dyDescent="0.3">
      <c r="A61" s="491" t="s">
        <v>149</v>
      </c>
      <c r="B61" s="517"/>
      <c r="C61" s="517"/>
      <c r="D61" s="491" t="s">
        <v>347</v>
      </c>
      <c r="E61" s="491"/>
      <c r="F61" s="157" t="s">
        <v>150</v>
      </c>
      <c r="G61" s="157" t="s">
        <v>141</v>
      </c>
      <c r="H61" s="239" t="s">
        <v>298</v>
      </c>
      <c r="I61" s="239" t="s">
        <v>361</v>
      </c>
      <c r="J61" s="157" t="s">
        <v>346</v>
      </c>
      <c r="K61" s="157" t="s">
        <v>142</v>
      </c>
      <c r="L61" s="157" t="s">
        <v>236</v>
      </c>
      <c r="M61" s="157" t="s">
        <v>143</v>
      </c>
      <c r="N61" s="159" t="s">
        <v>235</v>
      </c>
      <c r="O61" s="150"/>
      <c r="P61" s="165"/>
    </row>
    <row r="62" spans="1:16" ht="16.5" customHeight="1" x14ac:dyDescent="0.3">
      <c r="A62" s="506">
        <f>F16</f>
        <v>0</v>
      </c>
      <c r="B62" s="507"/>
      <c r="C62" s="507"/>
      <c r="D62" s="504"/>
      <c r="E62" s="505"/>
      <c r="F62" s="353" t="s">
        <v>183</v>
      </c>
      <c r="G62" s="352"/>
      <c r="H62" s="352"/>
      <c r="I62" s="352"/>
      <c r="J62" s="352"/>
      <c r="K62" s="153"/>
      <c r="L62" s="198" t="str">
        <f>IF(K62="","",VLOOKUP(K62,Tables!$K$14:$L$18,2,FALSE))</f>
        <v/>
      </c>
      <c r="M62" s="156"/>
      <c r="N62" s="198" t="str">
        <f>IF(M62="","",VLOOKUP(M62,Tables!$O$14:$P$22,2,FALSE))</f>
        <v/>
      </c>
      <c r="O62" s="152"/>
    </row>
    <row r="63" spans="1:16" ht="16.5" customHeight="1" x14ac:dyDescent="0.3">
      <c r="A63" s="490"/>
      <c r="B63" s="490"/>
      <c r="C63" s="490"/>
      <c r="D63" s="492"/>
      <c r="E63" s="493"/>
      <c r="F63" s="352"/>
      <c r="G63" s="352"/>
      <c r="H63" s="352"/>
      <c r="I63" s="352"/>
      <c r="J63" s="352"/>
      <c r="K63" s="153"/>
      <c r="L63" s="198" t="str">
        <f>IF(K63="","",VLOOKUP(K63,Tables!$K$14:$L$18,2,FALSE))</f>
        <v/>
      </c>
      <c r="M63" s="156"/>
      <c r="N63" s="198" t="str">
        <f>IF(M63="","",VLOOKUP(M63,Tables!$O$14:$P$22,2,FALSE))</f>
        <v/>
      </c>
      <c r="O63" s="152"/>
    </row>
    <row r="64" spans="1:16" ht="16.5" customHeight="1" x14ac:dyDescent="0.3">
      <c r="A64" s="506">
        <f>F17</f>
        <v>0</v>
      </c>
      <c r="B64" s="507"/>
      <c r="C64" s="507"/>
      <c r="D64" s="492"/>
      <c r="E64" s="493"/>
      <c r="F64" s="352"/>
      <c r="G64" s="352"/>
      <c r="H64" s="352"/>
      <c r="I64" s="352"/>
      <c r="J64" s="352"/>
      <c r="K64" s="153"/>
      <c r="L64" s="198" t="str">
        <f>IF(K64="","",VLOOKUP(K64,Tables!$K$14:$L$18,2,FALSE))</f>
        <v/>
      </c>
      <c r="M64" s="156"/>
      <c r="N64" s="198" t="str">
        <f>IF(M64="","",VLOOKUP(M64,Tables!$O$14:$P$22,2,FALSE))</f>
        <v/>
      </c>
      <c r="O64" s="152"/>
    </row>
    <row r="65" spans="1:17" ht="16.5" customHeight="1" x14ac:dyDescent="0.3">
      <c r="A65" s="490"/>
      <c r="B65" s="490"/>
      <c r="C65" s="490"/>
      <c r="D65" s="492"/>
      <c r="E65" s="493"/>
      <c r="F65" s="352"/>
      <c r="G65" s="352"/>
      <c r="H65" s="352"/>
      <c r="I65" s="352"/>
      <c r="J65" s="352"/>
      <c r="K65" s="153"/>
      <c r="L65" s="198" t="str">
        <f>IF(K65="","",VLOOKUP(K65,Tables!$K$14:$L$18,2,FALSE))</f>
        <v/>
      </c>
      <c r="M65" s="156"/>
      <c r="N65" s="198" t="str">
        <f>IF(M65="","",VLOOKUP(M65,Tables!$O$14:$P$22,2,FALSE))</f>
        <v/>
      </c>
      <c r="O65" s="152"/>
    </row>
    <row r="66" spans="1:17" ht="16.5" customHeight="1" x14ac:dyDescent="0.3">
      <c r="A66" s="490"/>
      <c r="B66" s="490"/>
      <c r="C66" s="490"/>
      <c r="D66" s="492"/>
      <c r="E66" s="493"/>
      <c r="F66" s="354"/>
      <c r="G66" s="354"/>
      <c r="H66" s="354"/>
      <c r="I66" s="354"/>
      <c r="J66" s="354"/>
      <c r="K66" s="153"/>
      <c r="L66" s="198" t="str">
        <f>IF(K66="","",VLOOKUP(K66,Tables!$K$14:$L$18,2,FALSE))</f>
        <v/>
      </c>
      <c r="M66" s="156"/>
      <c r="N66" s="198" t="str">
        <f>IF(M66="","",VLOOKUP(M66,Tables!$O$14:$P$22,2,FALSE))</f>
        <v/>
      </c>
      <c r="O66" s="152"/>
    </row>
    <row r="67" spans="1:17" ht="30" customHeight="1" thickBot="1" x14ac:dyDescent="0.35">
      <c r="A67" s="151"/>
      <c r="B67" s="151"/>
      <c r="C67" s="151"/>
      <c r="D67" s="151"/>
      <c r="E67" s="151"/>
      <c r="F67" s="150"/>
      <c r="G67" s="150"/>
      <c r="H67" s="246"/>
      <c r="I67" s="246"/>
      <c r="J67" s="202" t="s">
        <v>352</v>
      </c>
      <c r="K67" s="252" t="s">
        <v>349</v>
      </c>
      <c r="L67" s="250" t="str">
        <f>IFERROR(ROUND(AVERAGE(L62:L66),2),"")</f>
        <v/>
      </c>
      <c r="M67" s="202" t="s">
        <v>350</v>
      </c>
      <c r="N67" s="250" t="str">
        <f>IFERROR(ROUND(AVERAGE(N62:N66),2),"")</f>
        <v/>
      </c>
      <c r="O67" s="152"/>
    </row>
    <row r="68" spans="1:17" ht="36" customHeight="1" thickBot="1" x14ac:dyDescent="0.35">
      <c r="A68" s="508" t="s">
        <v>151</v>
      </c>
      <c r="B68" s="509"/>
      <c r="C68" s="509"/>
      <c r="D68" s="509"/>
      <c r="E68" s="509"/>
      <c r="F68" s="509"/>
      <c r="G68" s="509"/>
      <c r="H68" s="510"/>
      <c r="I68" s="150"/>
      <c r="J68" s="150"/>
      <c r="K68" s="150"/>
      <c r="L68" s="150"/>
      <c r="M68" s="152"/>
      <c r="N68" s="152"/>
      <c r="O68" s="152"/>
    </row>
    <row r="69" spans="1:17" ht="36" customHeight="1" x14ac:dyDescent="0.3">
      <c r="A69" s="495"/>
      <c r="B69" s="496"/>
      <c r="C69" s="496"/>
      <c r="D69" s="496"/>
      <c r="E69" s="496"/>
      <c r="F69" s="496"/>
      <c r="G69" s="496"/>
      <c r="H69" s="497"/>
      <c r="I69" s="150"/>
      <c r="J69" s="159" t="s">
        <v>353</v>
      </c>
      <c r="K69" s="249" t="s">
        <v>349</v>
      </c>
      <c r="L69" s="251" t="str">
        <f>IFERROR(ROUND(AVERAGE(L20:L29,L34:L43,L48:L57,L62:L66),2),"")</f>
        <v/>
      </c>
      <c r="M69" s="159" t="s">
        <v>350</v>
      </c>
      <c r="N69" s="251" t="str">
        <f>IFERROR(ROUND(AVERAGE(N20:N29,N34:N43,N48:N57,N62:N66),2),"")</f>
        <v/>
      </c>
      <c r="O69" s="152"/>
      <c r="Q69" s="254"/>
    </row>
    <row r="70" spans="1:17" ht="33.75" customHeight="1" x14ac:dyDescent="0.4">
      <c r="A70" s="498"/>
      <c r="B70" s="499"/>
      <c r="C70" s="499"/>
      <c r="D70" s="499"/>
      <c r="E70" s="499"/>
      <c r="F70" s="499"/>
      <c r="G70" s="499"/>
      <c r="H70" s="500"/>
      <c r="I70" s="150"/>
      <c r="J70" s="253"/>
      <c r="K70" s="257"/>
      <c r="M70" s="257"/>
      <c r="N70" s="247"/>
      <c r="O70" s="152"/>
      <c r="Q70" s="254"/>
    </row>
    <row r="71" spans="1:17" ht="42" customHeight="1" x14ac:dyDescent="0.35">
      <c r="A71" s="498"/>
      <c r="B71" s="499"/>
      <c r="C71" s="499"/>
      <c r="D71" s="499"/>
      <c r="E71" s="499"/>
      <c r="F71" s="499"/>
      <c r="G71" s="499"/>
      <c r="H71" s="500"/>
      <c r="I71" s="150"/>
      <c r="J71" s="494" t="s">
        <v>359</v>
      </c>
      <c r="K71" s="258" t="s">
        <v>236</v>
      </c>
      <c r="L71" s="259" t="str">
        <f>IF(L69="","",IF(L69&lt;1,0.6,MROUND(L69,1)))</f>
        <v/>
      </c>
      <c r="M71" s="258" t="s">
        <v>358</v>
      </c>
      <c r="N71" s="259" t="str">
        <f>IF(N69="","",MROUND(N69,0.5))</f>
        <v/>
      </c>
      <c r="O71" s="152"/>
    </row>
    <row r="72" spans="1:17" ht="41.25" customHeight="1" x14ac:dyDescent="0.35">
      <c r="A72" s="498"/>
      <c r="B72" s="499"/>
      <c r="C72" s="499"/>
      <c r="D72" s="499"/>
      <c r="E72" s="499"/>
      <c r="F72" s="499"/>
      <c r="G72" s="499"/>
      <c r="H72" s="500"/>
      <c r="I72" s="150"/>
      <c r="J72" s="494"/>
      <c r="K72" s="258" t="s">
        <v>142</v>
      </c>
      <c r="L72" s="260" t="str">
        <f>_xlfn.IFNA(VLOOKUP(L71,Tables!$L$14:$M$18,2,FALSE),"")</f>
        <v/>
      </c>
      <c r="M72" s="258" t="s">
        <v>143</v>
      </c>
      <c r="N72" s="260" t="str">
        <f>_xlfn.IFNA(VLOOKUP(N71,Tables!$P$14:$Q$22,2,FALSE),"")</f>
        <v/>
      </c>
      <c r="O72" s="152"/>
    </row>
    <row r="73" spans="1:17" ht="41.25" customHeight="1" thickBot="1" x14ac:dyDescent="0.35">
      <c r="A73" s="501"/>
      <c r="B73" s="502"/>
      <c r="C73" s="502"/>
      <c r="D73" s="502"/>
      <c r="E73" s="502"/>
      <c r="F73" s="502"/>
      <c r="G73" s="502"/>
      <c r="H73" s="503"/>
      <c r="I73" s="151"/>
      <c r="J73" s="151"/>
      <c r="K73" s="151"/>
      <c r="L73" s="151"/>
      <c r="M73" s="170"/>
      <c r="N73" s="151"/>
      <c r="O73" s="152"/>
    </row>
    <row r="74" spans="1:17" x14ac:dyDescent="0.25">
      <c r="M74" s="152"/>
      <c r="N74" s="152"/>
      <c r="O74" s="152"/>
    </row>
    <row r="75" spans="1:17" x14ac:dyDescent="0.25">
      <c r="M75" s="152"/>
      <c r="N75" s="152"/>
      <c r="O75" s="152"/>
    </row>
    <row r="76" spans="1:17" x14ac:dyDescent="0.25">
      <c r="M76" s="152"/>
      <c r="N76" s="152"/>
      <c r="O76" s="152"/>
    </row>
    <row r="77" spans="1:17" x14ac:dyDescent="0.25">
      <c r="M77" s="152"/>
      <c r="N77" s="152"/>
      <c r="O77" s="152"/>
    </row>
    <row r="78" spans="1:17" x14ac:dyDescent="0.25">
      <c r="M78" s="152"/>
      <c r="N78" s="152"/>
      <c r="O78" s="152"/>
    </row>
    <row r="79" spans="1:17" x14ac:dyDescent="0.25">
      <c r="M79" s="152"/>
      <c r="N79" s="152"/>
      <c r="O79" s="152"/>
    </row>
    <row r="80" spans="1:17" x14ac:dyDescent="0.25">
      <c r="M80" s="152"/>
      <c r="N80" s="152"/>
      <c r="O80" s="152"/>
    </row>
    <row r="81" spans="13:15" x14ac:dyDescent="0.25">
      <c r="M81" s="152"/>
      <c r="N81" s="152"/>
      <c r="O81" s="152"/>
    </row>
    <row r="82" spans="13:15" x14ac:dyDescent="0.25">
      <c r="M82" s="152"/>
      <c r="N82" s="152"/>
      <c r="O82" s="152"/>
    </row>
    <row r="83" spans="13:15" x14ac:dyDescent="0.25">
      <c r="M83" s="152"/>
      <c r="N83" s="152"/>
      <c r="O83" s="152"/>
    </row>
  </sheetData>
  <sheetProtection algorithmName="SHA-512" hashValue="iHOYiM/p1CxZmDr9x2ugH7ZkM3+c/WmKtjhcNvf1le7tbbmaqzGIO62CSDRynmpYRNHlDeAuBsyKdmmmvs9iNg==" saltValue="KwCLWpjHC+MnWC01d82fPg==" spinCount="100000" sheet="1" objects="1" scenarios="1"/>
  <protectedRanges>
    <protectedRange sqref="D6:D15 G13 A20:K29 M20:M29 A34:K43 M34:M43 A48:K57 M48:M57 D62:K66 M62:M66 F17:H17 A63:C63 A65:C66 A69:H73" name="Range1"/>
  </protectedRanges>
  <mergeCells count="78">
    <mergeCell ref="B8:C8"/>
    <mergeCell ref="B9:C9"/>
    <mergeCell ref="B10:C10"/>
    <mergeCell ref="B15:C15"/>
    <mergeCell ref="D1:E1"/>
    <mergeCell ref="A4:G4"/>
    <mergeCell ref="B5:C5"/>
    <mergeCell ref="B6:C6"/>
    <mergeCell ref="B7:C7"/>
    <mergeCell ref="E5:G5"/>
    <mergeCell ref="E6:F6"/>
    <mergeCell ref="E7:F7"/>
    <mergeCell ref="B11:C11"/>
    <mergeCell ref="B12:C12"/>
    <mergeCell ref="B13:C13"/>
    <mergeCell ref="B14:C14"/>
    <mergeCell ref="B17:C17"/>
    <mergeCell ref="B16:C16"/>
    <mergeCell ref="K45:L45"/>
    <mergeCell ref="B37:C37"/>
    <mergeCell ref="B38:C38"/>
    <mergeCell ref="B19:C19"/>
    <mergeCell ref="B20:C20"/>
    <mergeCell ref="B28:C28"/>
    <mergeCell ref="B29:C29"/>
    <mergeCell ref="B33:C33"/>
    <mergeCell ref="B34:C34"/>
    <mergeCell ref="B35:C35"/>
    <mergeCell ref="B36:C36"/>
    <mergeCell ref="B21:C21"/>
    <mergeCell ref="B22:C22"/>
    <mergeCell ref="B23:C23"/>
    <mergeCell ref="B24:C24"/>
    <mergeCell ref="B25:C25"/>
    <mergeCell ref="B26:C26"/>
    <mergeCell ref="B27:C27"/>
    <mergeCell ref="D61:E61"/>
    <mergeCell ref="A61:C61"/>
    <mergeCell ref="B42:C42"/>
    <mergeCell ref="B43:C43"/>
    <mergeCell ref="E8:F8"/>
    <mergeCell ref="E9:F9"/>
    <mergeCell ref="F16:H16"/>
    <mergeCell ref="F17:H17"/>
    <mergeCell ref="E14:H15"/>
    <mergeCell ref="E11:F11"/>
    <mergeCell ref="E12:F12"/>
    <mergeCell ref="E13:F13"/>
    <mergeCell ref="E10:G10"/>
    <mergeCell ref="D66:E66"/>
    <mergeCell ref="J71:J72"/>
    <mergeCell ref="A69:H73"/>
    <mergeCell ref="D62:E62"/>
    <mergeCell ref="D63:E63"/>
    <mergeCell ref="D64:E64"/>
    <mergeCell ref="D65:E65"/>
    <mergeCell ref="A66:C66"/>
    <mergeCell ref="A62:C62"/>
    <mergeCell ref="A64:C64"/>
    <mergeCell ref="A65:C65"/>
    <mergeCell ref="A63:C63"/>
    <mergeCell ref="A68:H68"/>
    <mergeCell ref="D18:J18"/>
    <mergeCell ref="K18:N18"/>
    <mergeCell ref="B56:C56"/>
    <mergeCell ref="B57:C57"/>
    <mergeCell ref="B51:C51"/>
    <mergeCell ref="B52:C52"/>
    <mergeCell ref="B54:C54"/>
    <mergeCell ref="B55:C55"/>
    <mergeCell ref="B53:C53"/>
    <mergeCell ref="B47:C47"/>
    <mergeCell ref="B48:C48"/>
    <mergeCell ref="B49:C49"/>
    <mergeCell ref="B50:C50"/>
    <mergeCell ref="B39:C39"/>
    <mergeCell ref="B40:C40"/>
    <mergeCell ref="B41:C41"/>
  </mergeCells>
  <dataValidations count="2">
    <dataValidation type="list" allowBlank="1" showErrorMessage="1" sqref="G13" xr:uid="{3812A29F-F8CE-4DA2-93C4-8B44950382FB}">
      <formula1>"Fair,Average,Good"</formula1>
    </dataValidation>
    <dataValidation type="list" allowBlank="1" showInputMessage="1" showErrorMessage="1" sqref="F17" xr:uid="{38332E7F-AC6C-4B6E-8AAD-4E10EC20BBCE}">
      <formula1>"Steam Flake-Weigh &amp; Mix Mill- Full Batch Mill, Steam Flake- Weigh Mill- Mix Feed Truck, Steam Flake- Bunker System- Weigh &amp; Mix Feed Truck, Dry Roll- Weigh &amp; Mix Feed Truck, Min Feed Process- No Mill Facility"</formula1>
    </dataValidation>
  </dataValidations>
  <pageMargins left="0.2" right="0.2" top="0.25" bottom="0.25" header="0.3" footer="0.3"/>
  <pageSetup fitToWidth="3" fitToHeight="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5885A64-3965-4B6F-B98A-4868F9F2B183}">
          <x14:formula1>
            <xm:f>Tables!$T$25:$T$30</xm:f>
          </x14:formula1>
          <xm:sqref>E20:E29</xm:sqref>
        </x14:dataValidation>
        <x14:dataValidation type="list" allowBlank="1" showErrorMessage="1" xr:uid="{825CB5A5-F84F-40E5-9964-01E87632185E}">
          <x14:formula1>
            <xm:f>Tables!$O$14:$O$22</xm:f>
          </x14:formula1>
          <xm:sqref>M20:M29 M48:M57 M34:M43 M62:M66</xm:sqref>
        </x14:dataValidation>
        <x14:dataValidation type="list" allowBlank="1" showErrorMessage="1" xr:uid="{8B47EC75-C977-4548-9835-F409B71E08AF}">
          <x14:formula1>
            <xm:f>IF($F$16=Tables!$AN$14,Tables!$K$14:$K$18,Tables!$K$15:$K$18)</xm:f>
          </x14:formula1>
          <xm:sqref>K34:K43 K48:K57 K62:K66 K20:K29</xm:sqref>
        </x14:dataValidation>
        <x14:dataValidation type="list" allowBlank="1" showInputMessage="1" showErrorMessage="1" xr:uid="{ACF5C1FC-43BE-4E80-A971-B7BA2ED2591E}">
          <x14:formula1>
            <xm:f>Tables!$U$25:$U$30</xm:f>
          </x14:formula1>
          <xm:sqref>A34:A43</xm:sqref>
        </x14:dataValidation>
        <x14:dataValidation type="list" allowBlank="1" showInputMessage="1" showErrorMessage="1" xr:uid="{1F95A556-227C-4C45-B870-A10141AB35B8}">
          <x14:formula1>
            <xm:f>Tables!$T$33:$T$39</xm:f>
          </x14:formula1>
          <xm:sqref>A48:A57</xm:sqref>
        </x14:dataValidation>
        <x14:dataValidation type="list" allowBlank="1" showInputMessage="1" showErrorMessage="1" xr:uid="{D5BB2BD7-CD49-402E-BC25-A3D435C98F25}">
          <x14:formula1>
            <xm:f>Tables!$AE$25:$AE$33</xm:f>
          </x14:formula1>
          <xm:sqref>A20:A29</xm:sqref>
        </x14:dataValidation>
        <x14:dataValidation type="list" allowBlank="1" showInputMessage="1" showErrorMessage="1" xr:uid="{DB6B7012-1DC6-497E-8325-F7EC9149D40B}">
          <x14:formula1>
            <xm:f>Tables!$AP$25:$AP$56</xm:f>
          </x14:formula1>
          <xm:sqref>D20:D29</xm:sqref>
        </x14:dataValidation>
        <x14:dataValidation type="list" allowBlank="1" showInputMessage="1" showErrorMessage="1" xr:uid="{B700B5EF-5E05-4AA7-831D-1BFDCE9289B2}">
          <x14:formula1>
            <xm:f>Tables!$AA$25:$AA$65</xm:f>
          </x14:formula1>
          <xm:sqref>D34:D43</xm:sqref>
        </x14:dataValidation>
        <x14:dataValidation type="list" allowBlank="1" showInputMessage="1" showErrorMessage="1" xr:uid="{DD5C0697-CE7F-451B-813A-659BA1BCFFA0}">
          <x14:formula1>
            <xm:f>Tables!$U$42:$U$119</xm:f>
          </x14:formula1>
          <xm:sqref>D48:D57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89D5-3877-4E65-B4BB-A9BCD8AA600C}">
  <sheetPr>
    <tabColor rgb="FFFF0000"/>
  </sheetPr>
  <dimension ref="A1:AR120"/>
  <sheetViews>
    <sheetView zoomScale="90" zoomScaleNormal="100" workbookViewId="0">
      <selection activeCell="E25" sqref="E25"/>
    </sheetView>
  </sheetViews>
  <sheetFormatPr defaultColWidth="9.85546875" defaultRowHeight="15" x14ac:dyDescent="0.25"/>
  <cols>
    <col min="1" max="1" width="31.7109375" style="56" customWidth="1"/>
    <col min="2" max="2" width="18.5703125" style="56" customWidth="1"/>
    <col min="3" max="5" width="15.7109375" style="56" customWidth="1"/>
    <col min="6" max="6" width="31.7109375" style="56" customWidth="1"/>
    <col min="7" max="10" width="15.7109375" style="56" customWidth="1"/>
    <col min="11" max="11" width="31.7109375" style="56" customWidth="1"/>
    <col min="12" max="14" width="15.7109375" style="56" customWidth="1"/>
    <col min="15" max="19" width="9.85546875" style="56"/>
    <col min="20" max="20" width="30.140625" style="56" bestFit="1" customWidth="1"/>
    <col min="21" max="22" width="9.85546875" style="56"/>
    <col min="23" max="23" width="12.42578125" style="56" customWidth="1"/>
    <col min="24" max="24" width="10.7109375" style="56" customWidth="1"/>
    <col min="25" max="25" width="16" style="56" customWidth="1"/>
    <col min="26" max="35" width="10.7109375" style="56" customWidth="1"/>
    <col min="36" max="36" width="9.85546875" style="56"/>
    <col min="37" max="37" width="12.7109375" style="56" customWidth="1"/>
    <col min="38" max="39" width="9.85546875" style="56"/>
    <col min="40" max="40" width="31.5703125" style="56" customWidth="1"/>
    <col min="41" max="16384" width="9.85546875" style="56"/>
  </cols>
  <sheetData>
    <row r="1" spans="1:41" ht="43.5" customHeight="1" thickBot="1" x14ac:dyDescent="0.3">
      <c r="A1" s="562" t="s">
        <v>153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4"/>
    </row>
    <row r="2" spans="1:41" ht="33" customHeight="1" x14ac:dyDescent="0.25">
      <c r="A2" s="565" t="s">
        <v>154</v>
      </c>
      <c r="B2" s="566"/>
      <c r="C2" s="566"/>
      <c r="D2" s="567"/>
      <c r="F2" s="568" t="s">
        <v>155</v>
      </c>
      <c r="G2" s="569"/>
      <c r="H2" s="569"/>
      <c r="I2" s="570"/>
      <c r="K2" s="571" t="s">
        <v>156</v>
      </c>
      <c r="L2" s="572"/>
      <c r="M2" s="572"/>
      <c r="N2" s="573"/>
    </row>
    <row r="3" spans="1:41" ht="33" customHeight="1" x14ac:dyDescent="0.25">
      <c r="A3" s="213"/>
      <c r="B3" s="577" t="s">
        <v>143</v>
      </c>
      <c r="C3" s="577"/>
      <c r="D3" s="578"/>
      <c r="F3" s="216"/>
      <c r="G3" s="579" t="s">
        <v>143</v>
      </c>
      <c r="H3" s="579"/>
      <c r="I3" s="580"/>
      <c r="K3" s="187"/>
      <c r="L3" s="581" t="s">
        <v>143</v>
      </c>
      <c r="M3" s="582"/>
      <c r="N3" s="583"/>
    </row>
    <row r="4" spans="1:41" ht="30" customHeight="1" x14ac:dyDescent="0.25">
      <c r="A4" s="214" t="s">
        <v>142</v>
      </c>
      <c r="B4" s="183" t="s">
        <v>157</v>
      </c>
      <c r="C4" s="183" t="s">
        <v>158</v>
      </c>
      <c r="D4" s="215" t="s">
        <v>159</v>
      </c>
      <c r="F4" s="184" t="s">
        <v>142</v>
      </c>
      <c r="G4" s="57" t="s">
        <v>157</v>
      </c>
      <c r="H4" s="57" t="s">
        <v>158</v>
      </c>
      <c r="I4" s="58" t="s">
        <v>159</v>
      </c>
      <c r="K4" s="185" t="s">
        <v>142</v>
      </c>
      <c r="L4" s="189" t="s">
        <v>157</v>
      </c>
      <c r="M4" s="189" t="s">
        <v>158</v>
      </c>
      <c r="N4" s="190" t="s">
        <v>159</v>
      </c>
    </row>
    <row r="5" spans="1:41" ht="27.75" customHeight="1" x14ac:dyDescent="0.25">
      <c r="A5" s="59" t="s">
        <v>194</v>
      </c>
      <c r="B5" s="60">
        <v>86</v>
      </c>
      <c r="C5" s="60">
        <v>108</v>
      </c>
      <c r="D5" s="61">
        <v>97</v>
      </c>
      <c r="F5" s="62"/>
      <c r="G5" s="63"/>
      <c r="H5" s="63"/>
      <c r="I5" s="64"/>
      <c r="K5" s="188"/>
      <c r="L5" s="65"/>
      <c r="M5" s="65"/>
      <c r="N5" s="66"/>
    </row>
    <row r="6" spans="1:41" ht="27" customHeight="1" x14ac:dyDescent="0.25">
      <c r="A6" s="59" t="s">
        <v>145</v>
      </c>
      <c r="B6" s="60">
        <v>63</v>
      </c>
      <c r="C6" s="60">
        <v>85</v>
      </c>
      <c r="D6" s="61">
        <v>74</v>
      </c>
      <c r="F6" s="262" t="s">
        <v>145</v>
      </c>
      <c r="G6" s="67">
        <v>69</v>
      </c>
      <c r="H6" s="67">
        <v>93</v>
      </c>
      <c r="I6" s="68">
        <v>81</v>
      </c>
      <c r="K6" s="185" t="s">
        <v>145</v>
      </c>
      <c r="L6" s="67">
        <v>72</v>
      </c>
      <c r="M6" s="67">
        <v>97</v>
      </c>
      <c r="N6" s="68">
        <v>85</v>
      </c>
    </row>
    <row r="7" spans="1:41" ht="27" customHeight="1" x14ac:dyDescent="0.25">
      <c r="A7" s="59" t="s">
        <v>144</v>
      </c>
      <c r="B7" s="60">
        <v>51</v>
      </c>
      <c r="C7" s="60">
        <v>63</v>
      </c>
      <c r="D7" s="61">
        <v>57</v>
      </c>
      <c r="F7" s="262" t="s">
        <v>144</v>
      </c>
      <c r="G7" s="67">
        <v>55</v>
      </c>
      <c r="H7" s="67">
        <v>69</v>
      </c>
      <c r="I7" s="68">
        <v>62</v>
      </c>
      <c r="K7" s="185" t="s">
        <v>144</v>
      </c>
      <c r="L7" s="67">
        <v>58</v>
      </c>
      <c r="M7" s="67">
        <v>71</v>
      </c>
      <c r="N7" s="68">
        <v>64</v>
      </c>
    </row>
    <row r="8" spans="1:41" ht="27" customHeight="1" thickBot="1" x14ac:dyDescent="0.3">
      <c r="A8" s="59" t="s">
        <v>146</v>
      </c>
      <c r="B8" s="60">
        <v>29</v>
      </c>
      <c r="C8" s="60">
        <v>49</v>
      </c>
      <c r="D8" s="61">
        <v>39</v>
      </c>
      <c r="F8" s="262" t="s">
        <v>146</v>
      </c>
      <c r="G8" s="67">
        <v>36</v>
      </c>
      <c r="H8" s="67">
        <v>54</v>
      </c>
      <c r="I8" s="68">
        <v>45</v>
      </c>
      <c r="J8" s="69"/>
      <c r="K8" s="185" t="s">
        <v>146</v>
      </c>
      <c r="L8" s="67">
        <v>38</v>
      </c>
      <c r="M8" s="67">
        <v>56</v>
      </c>
      <c r="N8" s="68">
        <v>47</v>
      </c>
    </row>
    <row r="9" spans="1:41" ht="27" customHeight="1" thickBot="1" x14ac:dyDescent="0.5">
      <c r="A9" s="70" t="s">
        <v>157</v>
      </c>
      <c r="B9" s="71">
        <v>22</v>
      </c>
      <c r="C9" s="71">
        <v>39</v>
      </c>
      <c r="D9" s="72">
        <v>31</v>
      </c>
      <c r="E9" s="73"/>
      <c r="F9" s="263" t="s">
        <v>157</v>
      </c>
      <c r="G9" s="74">
        <v>19</v>
      </c>
      <c r="H9" s="74">
        <v>37</v>
      </c>
      <c r="I9" s="75">
        <v>28</v>
      </c>
      <c r="J9" s="76"/>
      <c r="K9" s="264" t="s">
        <v>157</v>
      </c>
      <c r="L9" s="74">
        <v>22</v>
      </c>
      <c r="M9" s="74">
        <v>40</v>
      </c>
      <c r="N9" s="75">
        <v>31</v>
      </c>
      <c r="T9" s="531" t="s">
        <v>286</v>
      </c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2"/>
      <c r="AH9" s="532"/>
      <c r="AI9" s="532"/>
      <c r="AJ9" s="532"/>
      <c r="AK9" s="532"/>
      <c r="AL9" s="532"/>
      <c r="AM9" s="532"/>
      <c r="AN9" s="532"/>
      <c r="AO9" s="533"/>
    </row>
    <row r="10" spans="1:41" ht="15.75" thickBot="1" x14ac:dyDescent="0.3">
      <c r="A10" s="77"/>
      <c r="B10" s="84" t="s">
        <v>650</v>
      </c>
      <c r="C10" s="84" t="s">
        <v>651</v>
      </c>
      <c r="G10" s="84" t="s">
        <v>650</v>
      </c>
      <c r="H10" s="84" t="s">
        <v>651</v>
      </c>
      <c r="J10" s="69"/>
      <c r="L10" s="84" t="s">
        <v>650</v>
      </c>
      <c r="M10" s="84" t="s">
        <v>651</v>
      </c>
      <c r="T10" s="203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5"/>
    </row>
    <row r="11" spans="1:41" ht="43.5" customHeight="1" thickBot="1" x14ac:dyDescent="0.35">
      <c r="A11" s="574" t="s">
        <v>164</v>
      </c>
      <c r="B11" s="575"/>
      <c r="C11" s="575"/>
      <c r="D11" s="575"/>
      <c r="E11" s="575"/>
      <c r="F11" s="575"/>
      <c r="G11" s="575"/>
      <c r="H11" s="575"/>
      <c r="I11" s="576"/>
      <c r="J11" s="69"/>
      <c r="K11" s="555" t="s">
        <v>252</v>
      </c>
      <c r="L11" s="555"/>
      <c r="M11" s="555"/>
      <c r="O11" s="544" t="s">
        <v>259</v>
      </c>
      <c r="P11" s="544"/>
      <c r="Q11" s="544"/>
      <c r="T11" s="206"/>
      <c r="U11" s="208" t="s">
        <v>281</v>
      </c>
      <c r="X11" s="208" t="s">
        <v>282</v>
      </c>
      <c r="AA11" s="208" t="s">
        <v>283</v>
      </c>
      <c r="AD11" s="208" t="s">
        <v>284</v>
      </c>
      <c r="AG11" s="208" t="s">
        <v>285</v>
      </c>
      <c r="AN11" s="182" t="s">
        <v>273</v>
      </c>
      <c r="AO11" s="209"/>
    </row>
    <row r="12" spans="1:41" ht="38.25" customHeight="1" x14ac:dyDescent="0.3">
      <c r="A12" s="556" t="s">
        <v>165</v>
      </c>
      <c r="B12" s="557"/>
      <c r="C12" s="557"/>
      <c r="D12" s="558"/>
      <c r="F12" s="559" t="s">
        <v>166</v>
      </c>
      <c r="G12" s="560"/>
      <c r="H12" s="560"/>
      <c r="I12" s="561"/>
      <c r="J12" s="69"/>
      <c r="K12" s="551" t="s">
        <v>357</v>
      </c>
      <c r="L12" s="551"/>
      <c r="M12" s="551"/>
      <c r="O12" s="544"/>
      <c r="P12" s="544"/>
      <c r="Q12" s="544"/>
      <c r="T12" s="206"/>
      <c r="U12" s="538" t="s">
        <v>154</v>
      </c>
      <c r="V12" s="538"/>
      <c r="W12" s="174"/>
      <c r="X12" s="539" t="s">
        <v>155</v>
      </c>
      <c r="Y12" s="539"/>
      <c r="Z12" s="176"/>
      <c r="AA12" s="540" t="s">
        <v>156</v>
      </c>
      <c r="AB12" s="540"/>
      <c r="AC12" s="178"/>
      <c r="AD12" s="541" t="s">
        <v>165</v>
      </c>
      <c r="AE12" s="541"/>
      <c r="AF12" s="180"/>
      <c r="AG12" s="537" t="s">
        <v>166</v>
      </c>
      <c r="AH12" s="537"/>
      <c r="AI12" s="197"/>
      <c r="AK12" s="181" t="s">
        <v>271</v>
      </c>
      <c r="AL12" s="181" t="s">
        <v>272</v>
      </c>
      <c r="AN12" s="182" t="s">
        <v>277</v>
      </c>
      <c r="AO12" s="209" t="s">
        <v>278</v>
      </c>
    </row>
    <row r="13" spans="1:41" ht="38.25" customHeight="1" x14ac:dyDescent="0.25">
      <c r="A13" s="186"/>
      <c r="B13" s="545" t="s">
        <v>143</v>
      </c>
      <c r="C13" s="546"/>
      <c r="D13" s="547"/>
      <c r="F13" s="193"/>
      <c r="G13" s="548" t="s">
        <v>143</v>
      </c>
      <c r="H13" s="549"/>
      <c r="I13" s="550"/>
      <c r="J13" s="69"/>
      <c r="K13" s="167"/>
      <c r="L13" s="166"/>
      <c r="M13" s="65"/>
      <c r="O13" s="168"/>
      <c r="P13" s="166"/>
      <c r="Q13" s="65"/>
      <c r="T13" s="206" t="s">
        <v>142</v>
      </c>
      <c r="U13" s="173" t="s">
        <v>360</v>
      </c>
      <c r="V13" s="173"/>
      <c r="W13" s="174"/>
      <c r="X13" s="175"/>
      <c r="Y13" s="175"/>
      <c r="Z13" s="176"/>
      <c r="AA13" s="177"/>
      <c r="AB13" s="177"/>
      <c r="AC13" s="178"/>
      <c r="AD13" s="179"/>
      <c r="AE13" s="179"/>
      <c r="AF13" s="180"/>
      <c r="AG13" s="196"/>
      <c r="AH13" s="196"/>
      <c r="AI13" s="197"/>
      <c r="AK13" s="181"/>
      <c r="AL13" s="181"/>
      <c r="AN13" s="182"/>
      <c r="AO13" s="209"/>
    </row>
    <row r="14" spans="1:41" ht="30" customHeight="1" x14ac:dyDescent="0.25">
      <c r="A14" s="78" t="s">
        <v>142</v>
      </c>
      <c r="B14" s="79" t="s">
        <v>157</v>
      </c>
      <c r="C14" s="79" t="s">
        <v>158</v>
      </c>
      <c r="D14" s="80" t="s">
        <v>159</v>
      </c>
      <c r="F14" s="192" t="s">
        <v>142</v>
      </c>
      <c r="G14" s="194" t="s">
        <v>157</v>
      </c>
      <c r="H14" s="194" t="s">
        <v>158</v>
      </c>
      <c r="I14" s="195" t="s">
        <v>159</v>
      </c>
      <c r="J14" s="69"/>
      <c r="K14" s="167" t="s">
        <v>194</v>
      </c>
      <c r="L14" s="166">
        <v>4</v>
      </c>
      <c r="M14" s="167" t="s">
        <v>194</v>
      </c>
      <c r="O14" s="168" t="s">
        <v>194</v>
      </c>
      <c r="P14" s="166">
        <v>4.5</v>
      </c>
      <c r="Q14" s="168" t="s">
        <v>194</v>
      </c>
      <c r="R14" s="56" t="s">
        <v>158</v>
      </c>
      <c r="T14" s="261"/>
      <c r="U14" s="65" t="s">
        <v>157</v>
      </c>
      <c r="V14" s="65" t="s">
        <v>158</v>
      </c>
      <c r="W14" s="65" t="s">
        <v>279</v>
      </c>
      <c r="X14" s="65" t="s">
        <v>157</v>
      </c>
      <c r="Y14" s="65" t="s">
        <v>158</v>
      </c>
      <c r="Z14" s="65" t="s">
        <v>279</v>
      </c>
      <c r="AA14" s="65" t="s">
        <v>157</v>
      </c>
      <c r="AB14" s="65" t="s">
        <v>158</v>
      </c>
      <c r="AC14" s="65" t="s">
        <v>279</v>
      </c>
      <c r="AD14" s="65" t="s">
        <v>157</v>
      </c>
      <c r="AE14" s="65" t="s">
        <v>158</v>
      </c>
      <c r="AF14" s="65" t="s">
        <v>279</v>
      </c>
      <c r="AG14" s="65" t="s">
        <v>157</v>
      </c>
      <c r="AH14" s="65" t="s">
        <v>158</v>
      </c>
      <c r="AI14" s="65" t="s">
        <v>279</v>
      </c>
      <c r="AK14" s="65" t="s">
        <v>194</v>
      </c>
      <c r="AL14" s="65">
        <v>8</v>
      </c>
      <c r="AN14" s="65" t="s">
        <v>274</v>
      </c>
      <c r="AO14" s="66">
        <v>2</v>
      </c>
    </row>
    <row r="15" spans="1:41" ht="27" customHeight="1" x14ac:dyDescent="0.25">
      <c r="A15" s="81"/>
      <c r="B15" s="63"/>
      <c r="C15" s="63"/>
      <c r="D15" s="64"/>
      <c r="F15" s="191"/>
      <c r="G15" s="63"/>
      <c r="H15" s="63"/>
      <c r="I15" s="64"/>
      <c r="J15" s="69"/>
      <c r="K15" s="167" t="s">
        <v>145</v>
      </c>
      <c r="L15" s="166">
        <v>3</v>
      </c>
      <c r="M15" s="167" t="s">
        <v>145</v>
      </c>
      <c r="O15" s="168" t="s">
        <v>145</v>
      </c>
      <c r="P15" s="166">
        <v>4</v>
      </c>
      <c r="Q15" s="168" t="s">
        <v>145</v>
      </c>
      <c r="T15" s="238" t="s">
        <v>194</v>
      </c>
      <c r="U15" s="60">
        <v>86</v>
      </c>
      <c r="V15" s="60">
        <v>108</v>
      </c>
      <c r="W15" s="171">
        <f>V15-U15</f>
        <v>22</v>
      </c>
      <c r="X15" s="65"/>
      <c r="Y15" s="65"/>
      <c r="Z15" s="171"/>
      <c r="AA15" s="65"/>
      <c r="AB15" s="65"/>
      <c r="AC15" s="171"/>
      <c r="AD15" s="65"/>
      <c r="AE15" s="65"/>
      <c r="AF15" s="171"/>
      <c r="AG15" s="65"/>
      <c r="AH15" s="65"/>
      <c r="AI15" s="171"/>
      <c r="AK15" s="65" t="s">
        <v>145</v>
      </c>
      <c r="AL15" s="65">
        <v>7</v>
      </c>
      <c r="AN15" s="65" t="s">
        <v>275</v>
      </c>
      <c r="AO15" s="66">
        <v>5</v>
      </c>
    </row>
    <row r="16" spans="1:41" ht="27" customHeight="1" x14ac:dyDescent="0.25">
      <c r="A16" s="78" t="s">
        <v>145</v>
      </c>
      <c r="B16" s="67">
        <v>58</v>
      </c>
      <c r="C16" s="67">
        <v>83</v>
      </c>
      <c r="D16" s="68">
        <v>70</v>
      </c>
      <c r="F16" s="192" t="s">
        <v>145</v>
      </c>
      <c r="G16" s="67">
        <v>35</v>
      </c>
      <c r="H16" s="67">
        <v>52</v>
      </c>
      <c r="I16" s="68">
        <v>43</v>
      </c>
      <c r="J16" s="69"/>
      <c r="K16" s="167" t="s">
        <v>144</v>
      </c>
      <c r="L16" s="166">
        <v>2</v>
      </c>
      <c r="M16" s="167" t="s">
        <v>144</v>
      </c>
      <c r="O16" s="168" t="s">
        <v>254</v>
      </c>
      <c r="P16" s="166">
        <v>3.5</v>
      </c>
      <c r="Q16" s="168" t="s">
        <v>254</v>
      </c>
      <c r="T16" s="238" t="s">
        <v>145</v>
      </c>
      <c r="U16" s="60">
        <v>63</v>
      </c>
      <c r="V16" s="60">
        <v>85</v>
      </c>
      <c r="W16" s="171">
        <f t="shared" ref="W16:W19" si="0">V16-U16</f>
        <v>22</v>
      </c>
      <c r="X16" s="65">
        <v>69</v>
      </c>
      <c r="Y16" s="65">
        <v>93</v>
      </c>
      <c r="Z16" s="171">
        <f t="shared" ref="Z16:Z19" si="1">Y16-X16</f>
        <v>24</v>
      </c>
      <c r="AA16" s="65">
        <v>72</v>
      </c>
      <c r="AB16" s="65">
        <v>97</v>
      </c>
      <c r="AC16" s="171">
        <f t="shared" ref="AC16:AC19" si="2">AB16-AA16</f>
        <v>25</v>
      </c>
      <c r="AD16" s="65">
        <v>58</v>
      </c>
      <c r="AE16" s="65">
        <v>83</v>
      </c>
      <c r="AF16" s="171">
        <f t="shared" ref="AF16:AF19" si="3">AE16-AD16</f>
        <v>25</v>
      </c>
      <c r="AG16" s="65">
        <v>35</v>
      </c>
      <c r="AH16" s="65">
        <v>52</v>
      </c>
      <c r="AI16" s="171">
        <f t="shared" ref="AI16:AI19" si="4">AH16-AG16</f>
        <v>17</v>
      </c>
      <c r="AK16" s="65" t="s">
        <v>254</v>
      </c>
      <c r="AL16" s="65">
        <v>6</v>
      </c>
      <c r="AN16" s="65" t="s">
        <v>234</v>
      </c>
      <c r="AO16" s="66">
        <v>8</v>
      </c>
    </row>
    <row r="17" spans="1:44" ht="27" customHeight="1" x14ac:dyDescent="0.25">
      <c r="A17" s="78" t="s">
        <v>144</v>
      </c>
      <c r="B17" s="67">
        <v>38</v>
      </c>
      <c r="C17" s="67">
        <v>56</v>
      </c>
      <c r="D17" s="68">
        <v>47</v>
      </c>
      <c r="F17" s="192" t="s">
        <v>144</v>
      </c>
      <c r="G17" s="67">
        <v>24</v>
      </c>
      <c r="H17" s="67">
        <v>33</v>
      </c>
      <c r="I17" s="68">
        <v>29</v>
      </c>
      <c r="J17" s="69"/>
      <c r="K17" s="167" t="s">
        <v>146</v>
      </c>
      <c r="L17" s="166">
        <v>1</v>
      </c>
      <c r="M17" s="167" t="s">
        <v>146</v>
      </c>
      <c r="O17" s="168" t="s">
        <v>255</v>
      </c>
      <c r="P17" s="166">
        <v>3</v>
      </c>
      <c r="Q17" s="168" t="s">
        <v>255</v>
      </c>
      <c r="T17" s="238" t="s">
        <v>144</v>
      </c>
      <c r="U17" s="60">
        <v>51</v>
      </c>
      <c r="V17" s="60">
        <v>63</v>
      </c>
      <c r="W17" s="171">
        <f t="shared" si="0"/>
        <v>12</v>
      </c>
      <c r="X17" s="65">
        <v>55</v>
      </c>
      <c r="Y17" s="65">
        <v>69</v>
      </c>
      <c r="Z17" s="171">
        <f t="shared" si="1"/>
        <v>14</v>
      </c>
      <c r="AA17" s="65">
        <v>58</v>
      </c>
      <c r="AB17" s="65">
        <v>71</v>
      </c>
      <c r="AC17" s="171">
        <f t="shared" si="2"/>
        <v>13</v>
      </c>
      <c r="AD17" s="65">
        <v>38</v>
      </c>
      <c r="AE17" s="65">
        <v>56</v>
      </c>
      <c r="AF17" s="171">
        <f t="shared" si="3"/>
        <v>18</v>
      </c>
      <c r="AG17" s="65">
        <v>24</v>
      </c>
      <c r="AH17" s="65">
        <v>33</v>
      </c>
      <c r="AI17" s="171">
        <f t="shared" si="4"/>
        <v>9</v>
      </c>
      <c r="AK17" s="65" t="s">
        <v>255</v>
      </c>
      <c r="AL17" s="65">
        <v>5</v>
      </c>
      <c r="AN17" s="65" t="s">
        <v>276</v>
      </c>
      <c r="AO17" s="66">
        <v>11</v>
      </c>
    </row>
    <row r="18" spans="1:44" ht="27" customHeight="1" x14ac:dyDescent="0.25">
      <c r="A18" s="78" t="s">
        <v>146</v>
      </c>
      <c r="B18" s="67">
        <v>28</v>
      </c>
      <c r="C18" s="67">
        <v>37</v>
      </c>
      <c r="D18" s="68">
        <v>32</v>
      </c>
      <c r="F18" s="192" t="s">
        <v>146</v>
      </c>
      <c r="G18" s="67">
        <v>14</v>
      </c>
      <c r="H18" s="67">
        <v>23</v>
      </c>
      <c r="I18" s="68">
        <v>18</v>
      </c>
      <c r="J18" s="69"/>
      <c r="K18" s="167" t="s">
        <v>157</v>
      </c>
      <c r="L18" s="166">
        <v>0.6</v>
      </c>
      <c r="M18" s="167" t="s">
        <v>157</v>
      </c>
      <c r="O18" s="168" t="s">
        <v>256</v>
      </c>
      <c r="P18" s="166">
        <v>2.5</v>
      </c>
      <c r="Q18" s="168" t="s">
        <v>256</v>
      </c>
      <c r="T18" s="238" t="s">
        <v>146</v>
      </c>
      <c r="U18" s="60">
        <v>29</v>
      </c>
      <c r="V18" s="60">
        <v>49</v>
      </c>
      <c r="W18" s="171">
        <f t="shared" si="0"/>
        <v>20</v>
      </c>
      <c r="X18" s="65">
        <v>36</v>
      </c>
      <c r="Y18" s="65">
        <v>54</v>
      </c>
      <c r="Z18" s="171">
        <f t="shared" si="1"/>
        <v>18</v>
      </c>
      <c r="AA18" s="65">
        <v>38</v>
      </c>
      <c r="AB18" s="65">
        <v>56</v>
      </c>
      <c r="AC18" s="171">
        <f t="shared" si="2"/>
        <v>18</v>
      </c>
      <c r="AD18" s="65">
        <v>28</v>
      </c>
      <c r="AE18" s="65">
        <v>37</v>
      </c>
      <c r="AF18" s="171">
        <f t="shared" si="3"/>
        <v>9</v>
      </c>
      <c r="AG18" s="65">
        <v>14</v>
      </c>
      <c r="AH18" s="65">
        <v>23</v>
      </c>
      <c r="AI18" s="171">
        <f t="shared" si="4"/>
        <v>9</v>
      </c>
      <c r="AK18" s="65" t="s">
        <v>256</v>
      </c>
      <c r="AL18" s="65">
        <v>4</v>
      </c>
      <c r="AN18" s="65" t="s">
        <v>280</v>
      </c>
      <c r="AO18" s="66">
        <v>14</v>
      </c>
    </row>
    <row r="19" spans="1:44" ht="27" customHeight="1" thickBot="1" x14ac:dyDescent="0.3">
      <c r="A19" s="266" t="s">
        <v>157</v>
      </c>
      <c r="B19" s="74">
        <v>13</v>
      </c>
      <c r="C19" s="74">
        <v>22</v>
      </c>
      <c r="D19" s="75">
        <v>18</v>
      </c>
      <c r="E19" s="73"/>
      <c r="F19" s="265" t="s">
        <v>157</v>
      </c>
      <c r="G19" s="74">
        <v>4</v>
      </c>
      <c r="H19" s="74">
        <v>13</v>
      </c>
      <c r="I19" s="75">
        <v>9</v>
      </c>
      <c r="J19" s="69"/>
      <c r="K19" s="255"/>
      <c r="L19" s="256"/>
      <c r="O19" s="168" t="s">
        <v>146</v>
      </c>
      <c r="P19" s="166">
        <v>2</v>
      </c>
      <c r="Q19" s="168" t="s">
        <v>146</v>
      </c>
      <c r="T19" s="238" t="s">
        <v>157</v>
      </c>
      <c r="U19" s="172">
        <v>22</v>
      </c>
      <c r="V19" s="172">
        <v>39</v>
      </c>
      <c r="W19" s="171">
        <f t="shared" si="0"/>
        <v>17</v>
      </c>
      <c r="X19" s="65">
        <v>19</v>
      </c>
      <c r="Y19" s="65">
        <v>37</v>
      </c>
      <c r="Z19" s="171">
        <f t="shared" si="1"/>
        <v>18</v>
      </c>
      <c r="AA19" s="65">
        <v>22</v>
      </c>
      <c r="AB19" s="65">
        <v>40</v>
      </c>
      <c r="AC19" s="171">
        <f t="shared" si="2"/>
        <v>18</v>
      </c>
      <c r="AD19" s="65">
        <v>13</v>
      </c>
      <c r="AE19" s="65">
        <v>22</v>
      </c>
      <c r="AF19" s="171">
        <f t="shared" si="3"/>
        <v>9</v>
      </c>
      <c r="AG19" s="65">
        <v>4</v>
      </c>
      <c r="AH19" s="65">
        <v>13</v>
      </c>
      <c r="AI19" s="171">
        <f t="shared" si="4"/>
        <v>9</v>
      </c>
      <c r="AK19" s="65" t="s">
        <v>146</v>
      </c>
      <c r="AL19" s="65">
        <v>3</v>
      </c>
      <c r="AO19" s="207"/>
    </row>
    <row r="20" spans="1:44" ht="33" customHeight="1" x14ac:dyDescent="0.25">
      <c r="B20" s="84" t="s">
        <v>650</v>
      </c>
      <c r="C20" s="84" t="s">
        <v>651</v>
      </c>
      <c r="G20" s="84" t="s">
        <v>650</v>
      </c>
      <c r="H20" s="84" t="s">
        <v>651</v>
      </c>
      <c r="J20" s="69"/>
      <c r="K20" s="554" t="s">
        <v>356</v>
      </c>
      <c r="L20" s="554"/>
      <c r="O20" s="168" t="s">
        <v>257</v>
      </c>
      <c r="P20" s="166">
        <v>1.5</v>
      </c>
      <c r="Q20" s="168" t="s">
        <v>257</v>
      </c>
      <c r="T20" s="206"/>
      <c r="AK20" s="65" t="s">
        <v>257</v>
      </c>
      <c r="AL20" s="65">
        <v>2</v>
      </c>
      <c r="AO20" s="207"/>
    </row>
    <row r="21" spans="1:44" ht="33" customHeight="1" thickBot="1" x14ac:dyDescent="0.3">
      <c r="A21" s="82" t="s">
        <v>167</v>
      </c>
      <c r="J21" s="69"/>
      <c r="K21" s="551" t="s">
        <v>355</v>
      </c>
      <c r="L21" s="551"/>
      <c r="O21" s="168" t="s">
        <v>253</v>
      </c>
      <c r="P21" s="166">
        <v>1</v>
      </c>
      <c r="Q21" s="168" t="s">
        <v>253</v>
      </c>
      <c r="T21" s="206"/>
      <c r="AK21" s="65" t="s">
        <v>253</v>
      </c>
      <c r="AL21" s="65">
        <v>1</v>
      </c>
      <c r="AO21" s="207"/>
    </row>
    <row r="22" spans="1:44" ht="33" customHeight="1" thickBot="1" x14ac:dyDescent="0.35">
      <c r="A22" s="529" t="s">
        <v>168</v>
      </c>
      <c r="B22" s="530"/>
      <c r="C22" s="274"/>
      <c r="D22" s="274"/>
      <c r="E22" s="274"/>
      <c r="K22" s="552" t="s">
        <v>354</v>
      </c>
      <c r="L22" s="553"/>
      <c r="O22" s="168" t="s">
        <v>258</v>
      </c>
      <c r="P22" s="166">
        <v>0.5</v>
      </c>
      <c r="Q22" s="168" t="s">
        <v>258</v>
      </c>
      <c r="R22" s="56" t="s">
        <v>157</v>
      </c>
      <c r="T22" s="210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211" t="s">
        <v>258</v>
      </c>
      <c r="AL22" s="211">
        <v>0</v>
      </c>
      <c r="AM22" s="73"/>
      <c r="AN22" s="73"/>
      <c r="AO22" s="212"/>
    </row>
    <row r="23" spans="1:44" ht="33" customHeight="1" x14ac:dyDescent="0.3">
      <c r="A23" s="276" t="s">
        <v>169</v>
      </c>
      <c r="B23" s="277"/>
      <c r="C23" s="275"/>
      <c r="D23" s="275"/>
      <c r="E23" s="275"/>
      <c r="F23" s="83"/>
      <c r="G23" s="83"/>
      <c r="K23" s="167"/>
      <c r="L23" s="166"/>
    </row>
    <row r="24" spans="1:44" ht="24" customHeight="1" x14ac:dyDescent="0.3">
      <c r="A24" s="278" t="s">
        <v>139</v>
      </c>
      <c r="B24" s="279">
        <v>1765</v>
      </c>
      <c r="C24" s="273"/>
      <c r="E24" s="273"/>
      <c r="G24" s="84"/>
      <c r="K24" s="167"/>
      <c r="L24" s="166"/>
      <c r="T24" s="240" t="s">
        <v>246</v>
      </c>
      <c r="U24" s="290" t="s">
        <v>302</v>
      </c>
      <c r="V24" s="290"/>
      <c r="W24" s="290"/>
      <c r="X24" s="527" t="s">
        <v>478</v>
      </c>
      <c r="Y24" s="528"/>
      <c r="Z24" s="528"/>
      <c r="AA24" s="527" t="s">
        <v>479</v>
      </c>
      <c r="AB24" s="528"/>
      <c r="AC24" s="528"/>
      <c r="AE24" s="290" t="s">
        <v>140</v>
      </c>
      <c r="AF24" s="290"/>
      <c r="AG24" s="536" t="s">
        <v>420</v>
      </c>
      <c r="AH24" s="536"/>
      <c r="AI24" s="536"/>
      <c r="AJ24" s="536"/>
      <c r="AM24" s="294" t="s">
        <v>419</v>
      </c>
      <c r="AN24" s="295"/>
      <c r="AO24" s="295"/>
      <c r="AP24" s="294" t="s">
        <v>454</v>
      </c>
      <c r="AQ24" s="296"/>
    </row>
    <row r="25" spans="1:44" ht="24" customHeight="1" x14ac:dyDescent="0.3">
      <c r="A25" s="278" t="s">
        <v>170</v>
      </c>
      <c r="B25" s="279">
        <v>2660</v>
      </c>
      <c r="C25" s="272"/>
      <c r="E25" s="272"/>
      <c r="G25" s="85"/>
      <c r="K25" s="167" t="s">
        <v>194</v>
      </c>
      <c r="L25" s="166">
        <v>4</v>
      </c>
      <c r="T25" s="298" t="s">
        <v>288</v>
      </c>
      <c r="U25" s="301" t="s">
        <v>304</v>
      </c>
      <c r="V25" s="310"/>
      <c r="W25" s="242"/>
      <c r="X25" s="316">
        <v>1104</v>
      </c>
      <c r="Y25" s="317" t="s">
        <v>328</v>
      </c>
      <c r="Z25" s="339"/>
      <c r="AA25" s="323" t="s">
        <v>455</v>
      </c>
      <c r="AB25" s="339"/>
      <c r="AC25" s="318"/>
      <c r="AE25" s="329" t="s">
        <v>378</v>
      </c>
      <c r="AF25" s="318"/>
      <c r="AG25" s="319"/>
      <c r="AH25" s="330" t="s">
        <v>378</v>
      </c>
      <c r="AI25" s="331">
        <v>305</v>
      </c>
      <c r="AJ25" s="332" t="s">
        <v>378</v>
      </c>
      <c r="AK25" s="319"/>
      <c r="AL25" s="319"/>
      <c r="AM25" s="320">
        <v>133</v>
      </c>
      <c r="AN25" s="321" t="s">
        <v>414</v>
      </c>
      <c r="AO25" s="319"/>
      <c r="AP25" s="323" t="s">
        <v>425</v>
      </c>
      <c r="AQ25" s="322"/>
      <c r="AR25" s="319"/>
    </row>
    <row r="26" spans="1:44" ht="24" customHeight="1" x14ac:dyDescent="0.3">
      <c r="A26" s="278" t="s">
        <v>171</v>
      </c>
      <c r="B26" s="279">
        <v>4235</v>
      </c>
      <c r="K26" s="167" t="s">
        <v>260</v>
      </c>
      <c r="L26" s="166">
        <v>3.67</v>
      </c>
      <c r="T26" s="298" t="s">
        <v>289</v>
      </c>
      <c r="U26" s="302" t="s">
        <v>181</v>
      </c>
      <c r="V26" s="299"/>
      <c r="W26" s="300"/>
      <c r="X26" s="320">
        <v>1105</v>
      </c>
      <c r="Y26" s="321" t="s">
        <v>329</v>
      </c>
      <c r="Z26" s="319"/>
      <c r="AA26" s="323" t="s">
        <v>456</v>
      </c>
      <c r="AB26" s="319"/>
      <c r="AC26" s="322"/>
      <c r="AE26" s="333" t="s">
        <v>421</v>
      </c>
      <c r="AF26" s="322"/>
      <c r="AG26" s="319"/>
      <c r="AH26" s="334"/>
      <c r="AI26" s="335"/>
      <c r="AJ26" s="336"/>
      <c r="AK26" s="319"/>
      <c r="AL26" s="319"/>
      <c r="AM26" s="320">
        <v>174</v>
      </c>
      <c r="AN26" s="321" t="s">
        <v>413</v>
      </c>
      <c r="AO26" s="319"/>
      <c r="AP26" s="323" t="s">
        <v>431</v>
      </c>
      <c r="AQ26" s="322"/>
      <c r="AR26" s="319"/>
    </row>
    <row r="27" spans="1:44" ht="24" customHeight="1" x14ac:dyDescent="0.3">
      <c r="A27" s="280" t="s">
        <v>172</v>
      </c>
      <c r="B27" s="279">
        <v>1365</v>
      </c>
      <c r="K27" s="167" t="s">
        <v>261</v>
      </c>
      <c r="L27" s="166">
        <v>3.33</v>
      </c>
      <c r="T27" s="298" t="s">
        <v>290</v>
      </c>
      <c r="U27" s="302" t="s">
        <v>182</v>
      </c>
      <c r="V27" s="299"/>
      <c r="W27" s="300"/>
      <c r="X27" s="320">
        <v>1120</v>
      </c>
      <c r="Y27" s="321" t="s">
        <v>330</v>
      </c>
      <c r="Z27" s="319"/>
      <c r="AA27" s="323" t="s">
        <v>457</v>
      </c>
      <c r="AB27" s="319"/>
      <c r="AC27" s="322"/>
      <c r="AE27" s="333" t="s">
        <v>381</v>
      </c>
      <c r="AF27" s="322"/>
      <c r="AG27" s="319"/>
      <c r="AH27" s="334"/>
      <c r="AI27" s="335"/>
      <c r="AJ27" s="336"/>
      <c r="AK27" s="319"/>
      <c r="AL27" s="319"/>
      <c r="AM27" s="320">
        <v>184</v>
      </c>
      <c r="AN27" s="321" t="s">
        <v>387</v>
      </c>
      <c r="AO27" s="319"/>
      <c r="AP27" s="323" t="s">
        <v>386</v>
      </c>
      <c r="AQ27" s="322"/>
      <c r="AR27" s="319"/>
    </row>
    <row r="28" spans="1:44" ht="24" customHeight="1" x14ac:dyDescent="0.3">
      <c r="A28" s="280" t="s">
        <v>173</v>
      </c>
      <c r="B28" s="279">
        <v>2185</v>
      </c>
      <c r="C28" s="272"/>
      <c r="K28" s="167" t="s">
        <v>263</v>
      </c>
      <c r="L28" s="166">
        <v>3</v>
      </c>
      <c r="T28" s="298" t="s">
        <v>291</v>
      </c>
      <c r="U28" s="302" t="s">
        <v>305</v>
      </c>
      <c r="V28" s="299"/>
      <c r="W28" s="300"/>
      <c r="X28" s="320">
        <v>1130</v>
      </c>
      <c r="Y28" s="321" t="s">
        <v>331</v>
      </c>
      <c r="Z28" s="319"/>
      <c r="AA28" s="323" t="s">
        <v>458</v>
      </c>
      <c r="AB28" s="319"/>
      <c r="AC28" s="322"/>
      <c r="AE28" s="333" t="s">
        <v>377</v>
      </c>
      <c r="AF28" s="322"/>
      <c r="AG28" s="319"/>
      <c r="AH28" s="334"/>
      <c r="AI28" s="335">
        <v>469</v>
      </c>
      <c r="AJ28" s="336" t="s">
        <v>418</v>
      </c>
      <c r="AK28" s="319"/>
      <c r="AL28" s="319"/>
      <c r="AM28" s="320">
        <v>305</v>
      </c>
      <c r="AN28" s="321" t="s">
        <v>378</v>
      </c>
      <c r="AO28" s="319"/>
      <c r="AP28" s="323" t="s">
        <v>450</v>
      </c>
      <c r="AQ28" s="322"/>
      <c r="AR28" s="319"/>
    </row>
    <row r="29" spans="1:44" ht="24" customHeight="1" x14ac:dyDescent="0.3">
      <c r="A29" s="280" t="s">
        <v>174</v>
      </c>
      <c r="B29" s="279">
        <v>3875</v>
      </c>
      <c r="C29" s="272"/>
      <c r="K29" s="167" t="s">
        <v>262</v>
      </c>
      <c r="L29" s="166">
        <v>2.67</v>
      </c>
      <c r="T29" s="298" t="s">
        <v>292</v>
      </c>
      <c r="U29" s="302" t="s">
        <v>306</v>
      </c>
      <c r="V29" s="299"/>
      <c r="W29" s="300"/>
      <c r="X29" s="320">
        <v>1131</v>
      </c>
      <c r="Y29" s="321" t="s">
        <v>332</v>
      </c>
      <c r="Z29" s="319"/>
      <c r="AA29" s="323" t="s">
        <v>459</v>
      </c>
      <c r="AB29" s="319"/>
      <c r="AC29" s="322"/>
      <c r="AE29" s="333" t="s">
        <v>382</v>
      </c>
      <c r="AF29" s="322"/>
      <c r="AG29" s="319"/>
      <c r="AH29" s="334"/>
      <c r="AI29" s="335">
        <v>561</v>
      </c>
      <c r="AJ29" s="336" t="s">
        <v>388</v>
      </c>
      <c r="AK29" s="319"/>
      <c r="AL29" s="319"/>
      <c r="AM29" s="320">
        <v>378</v>
      </c>
      <c r="AN29" s="321" t="s">
        <v>415</v>
      </c>
      <c r="AO29" s="319"/>
      <c r="AP29" s="323" t="s">
        <v>428</v>
      </c>
      <c r="AQ29" s="322"/>
      <c r="AR29" s="319"/>
    </row>
    <row r="30" spans="1:44" ht="24" customHeight="1" x14ac:dyDescent="0.3">
      <c r="A30" s="281" t="s">
        <v>175</v>
      </c>
      <c r="B30" s="279">
        <v>1530</v>
      </c>
      <c r="K30" s="167" t="s">
        <v>264</v>
      </c>
      <c r="L30" s="166">
        <v>2.33</v>
      </c>
      <c r="T30" s="298" t="s">
        <v>293</v>
      </c>
      <c r="U30" s="309" t="s">
        <v>385</v>
      </c>
      <c r="V30" s="311"/>
      <c r="W30" s="297"/>
      <c r="X30" s="320">
        <v>1132</v>
      </c>
      <c r="Y30" s="321" t="s">
        <v>333</v>
      </c>
      <c r="Z30" s="319"/>
      <c r="AA30" s="323" t="s">
        <v>460</v>
      </c>
      <c r="AB30" s="319"/>
      <c r="AC30" s="322"/>
      <c r="AE30" s="333" t="s">
        <v>383</v>
      </c>
      <c r="AF30" s="322"/>
      <c r="AG30" s="319"/>
      <c r="AH30" s="319"/>
      <c r="AI30" s="319"/>
      <c r="AJ30" s="319"/>
      <c r="AK30" s="319"/>
      <c r="AL30" s="319"/>
      <c r="AM30" s="320">
        <v>391</v>
      </c>
      <c r="AN30" s="321" t="s">
        <v>410</v>
      </c>
      <c r="AO30" s="319"/>
      <c r="AP30" s="323" t="s">
        <v>436</v>
      </c>
      <c r="AQ30" s="322"/>
      <c r="AR30" s="319"/>
    </row>
    <row r="31" spans="1:44" ht="24" customHeight="1" x14ac:dyDescent="0.25">
      <c r="A31" s="281" t="s">
        <v>176</v>
      </c>
      <c r="B31" s="279">
        <v>2305</v>
      </c>
      <c r="C31" s="272"/>
      <c r="K31" s="167" t="s">
        <v>255</v>
      </c>
      <c r="L31" s="166">
        <v>2</v>
      </c>
      <c r="X31" s="320">
        <v>1133</v>
      </c>
      <c r="Y31" s="321" t="s">
        <v>334</v>
      </c>
      <c r="Z31" s="319"/>
      <c r="AA31" s="323" t="s">
        <v>476</v>
      </c>
      <c r="AB31" s="319"/>
      <c r="AC31" s="322"/>
      <c r="AE31" s="333" t="s">
        <v>422</v>
      </c>
      <c r="AF31" s="322"/>
      <c r="AG31" s="319"/>
      <c r="AH31" s="334" t="s">
        <v>384</v>
      </c>
      <c r="AI31" s="335">
        <v>391</v>
      </c>
      <c r="AJ31" s="336" t="s">
        <v>410</v>
      </c>
      <c r="AK31" s="319"/>
      <c r="AL31" s="319"/>
      <c r="AM31" s="320"/>
      <c r="AN31" s="321"/>
      <c r="AO31" s="319"/>
      <c r="AP31" s="323" t="s">
        <v>446</v>
      </c>
      <c r="AQ31" s="322"/>
      <c r="AR31" s="319"/>
    </row>
    <row r="32" spans="1:44" ht="24" customHeight="1" thickBot="1" x14ac:dyDescent="0.35">
      <c r="A32" s="282" t="s">
        <v>177</v>
      </c>
      <c r="B32" s="283">
        <v>3075</v>
      </c>
      <c r="C32" s="272"/>
      <c r="D32" s="86"/>
      <c r="E32" s="86"/>
      <c r="K32" s="167" t="s">
        <v>256</v>
      </c>
      <c r="L32" s="166">
        <v>1.67</v>
      </c>
      <c r="T32" s="314" t="s">
        <v>147</v>
      </c>
      <c r="V32" s="306"/>
      <c r="X32" s="320">
        <v>1134</v>
      </c>
      <c r="Y32" s="321" t="s">
        <v>335</v>
      </c>
      <c r="Z32" s="319"/>
      <c r="AA32" s="323" t="s">
        <v>477</v>
      </c>
      <c r="AB32" s="319"/>
      <c r="AC32" s="322"/>
      <c r="AE32" s="333" t="s">
        <v>380</v>
      </c>
      <c r="AF32" s="322"/>
      <c r="AG32" s="319"/>
      <c r="AH32" s="334"/>
      <c r="AI32" s="335">
        <v>406</v>
      </c>
      <c r="AJ32" s="336" t="s">
        <v>416</v>
      </c>
      <c r="AK32" s="319"/>
      <c r="AL32" s="319"/>
      <c r="AM32" s="320">
        <v>394</v>
      </c>
      <c r="AN32" s="321" t="s">
        <v>389</v>
      </c>
      <c r="AO32" s="319"/>
      <c r="AP32" s="323" t="s">
        <v>444</v>
      </c>
      <c r="AQ32" s="322"/>
      <c r="AR32" s="319"/>
    </row>
    <row r="33" spans="1:44" ht="15.75" x14ac:dyDescent="0.3">
      <c r="B33" s="84"/>
      <c r="C33" s="84"/>
      <c r="D33" s="84"/>
      <c r="E33" s="84"/>
      <c r="K33" s="167" t="s">
        <v>265</v>
      </c>
      <c r="L33" s="166">
        <v>1.33</v>
      </c>
      <c r="T33" s="312" t="s">
        <v>480</v>
      </c>
      <c r="X33" s="320">
        <v>1135</v>
      </c>
      <c r="Y33" s="321" t="s">
        <v>336</v>
      </c>
      <c r="Z33" s="319"/>
      <c r="AA33" s="323" t="s">
        <v>474</v>
      </c>
      <c r="AB33" s="319"/>
      <c r="AC33" s="322"/>
      <c r="AE33" s="337" t="s">
        <v>385</v>
      </c>
      <c r="AF33" s="326"/>
      <c r="AG33" s="319"/>
      <c r="AH33" s="334"/>
      <c r="AI33" s="335">
        <v>421</v>
      </c>
      <c r="AJ33" s="336" t="s">
        <v>407</v>
      </c>
      <c r="AK33" s="319"/>
      <c r="AL33" s="319"/>
      <c r="AM33" s="320">
        <v>406</v>
      </c>
      <c r="AN33" s="321" t="s">
        <v>416</v>
      </c>
      <c r="AO33" s="319"/>
      <c r="AP33" s="323" t="s">
        <v>435</v>
      </c>
      <c r="AQ33" s="322"/>
      <c r="AR33" s="319"/>
    </row>
    <row r="34" spans="1:44" ht="15.75" x14ac:dyDescent="0.3">
      <c r="A34" s="84"/>
      <c r="B34" s="89"/>
      <c r="C34" s="89"/>
      <c r="D34" s="89"/>
      <c r="E34" s="89"/>
      <c r="K34" s="167" t="s">
        <v>266</v>
      </c>
      <c r="L34" s="166">
        <v>1</v>
      </c>
      <c r="T34" s="313" t="s">
        <v>481</v>
      </c>
      <c r="X34" s="320">
        <v>1136</v>
      </c>
      <c r="Y34" s="321" t="s">
        <v>337</v>
      </c>
      <c r="Z34" s="319"/>
      <c r="AA34" s="323" t="s">
        <v>475</v>
      </c>
      <c r="AB34" s="319"/>
      <c r="AC34" s="322"/>
      <c r="AE34" s="319"/>
      <c r="AF34" s="319"/>
      <c r="AG34" s="319"/>
      <c r="AH34" s="334"/>
      <c r="AI34" s="335">
        <v>470</v>
      </c>
      <c r="AJ34" s="336" t="s">
        <v>393</v>
      </c>
      <c r="AK34" s="319"/>
      <c r="AL34" s="319"/>
      <c r="AM34" s="320">
        <v>421</v>
      </c>
      <c r="AN34" s="321" t="s">
        <v>407</v>
      </c>
      <c r="AO34" s="319"/>
      <c r="AP34" s="323" t="s">
        <v>437</v>
      </c>
      <c r="AQ34" s="322"/>
      <c r="AR34" s="319"/>
    </row>
    <row r="35" spans="1:44" ht="15.75" x14ac:dyDescent="0.3">
      <c r="A35" s="86" t="s">
        <v>178</v>
      </c>
      <c r="K35" s="167" t="s">
        <v>257</v>
      </c>
      <c r="L35" s="166">
        <v>0.84</v>
      </c>
      <c r="T35" s="313" t="s">
        <v>482</v>
      </c>
      <c r="X35" s="320">
        <v>1137</v>
      </c>
      <c r="Y35" s="321" t="s">
        <v>338</v>
      </c>
      <c r="Z35" s="319"/>
      <c r="AA35" s="323" t="s">
        <v>464</v>
      </c>
      <c r="AB35" s="319"/>
      <c r="AC35" s="322"/>
      <c r="AE35" s="319"/>
      <c r="AF35" s="319"/>
      <c r="AG35" s="319"/>
      <c r="AH35" s="334"/>
      <c r="AI35" s="335">
        <v>471</v>
      </c>
      <c r="AJ35" s="336" t="s">
        <v>390</v>
      </c>
      <c r="AK35" s="319"/>
      <c r="AL35" s="319"/>
      <c r="AM35" s="320"/>
      <c r="AN35" s="321"/>
      <c r="AO35" s="319"/>
      <c r="AP35" s="323" t="s">
        <v>451</v>
      </c>
      <c r="AQ35" s="322"/>
      <c r="AR35" s="319"/>
    </row>
    <row r="36" spans="1:44" ht="16.5" thickBot="1" x14ac:dyDescent="0.35">
      <c r="A36" s="87" t="s">
        <v>179</v>
      </c>
      <c r="B36" s="534" t="s">
        <v>180</v>
      </c>
      <c r="C36" s="535"/>
      <c r="K36" s="167" t="s">
        <v>267</v>
      </c>
      <c r="L36" s="166">
        <v>0.7</v>
      </c>
      <c r="T36" s="313" t="s">
        <v>483</v>
      </c>
      <c r="X36" s="320">
        <v>1138</v>
      </c>
      <c r="Y36" s="321" t="s">
        <v>339</v>
      </c>
      <c r="Z36" s="319"/>
      <c r="AA36" s="307" t="s">
        <v>490</v>
      </c>
      <c r="AB36" s="319"/>
      <c r="AC36" s="322"/>
      <c r="AE36" s="319"/>
      <c r="AF36" s="319"/>
      <c r="AG36" s="319"/>
      <c r="AH36" s="334"/>
      <c r="AI36" s="335">
        <v>476</v>
      </c>
      <c r="AJ36" s="336" t="s">
        <v>397</v>
      </c>
      <c r="AK36" s="319"/>
      <c r="AL36" s="319"/>
      <c r="AM36" s="320">
        <v>428</v>
      </c>
      <c r="AN36" s="321" t="s">
        <v>405</v>
      </c>
      <c r="AO36" s="319"/>
      <c r="AP36" s="323" t="s">
        <v>448</v>
      </c>
      <c r="AQ36" s="322"/>
      <c r="AR36" s="319"/>
    </row>
    <row r="37" spans="1:44" ht="16.5" x14ac:dyDescent="0.3">
      <c r="A37" s="88">
        <v>2023</v>
      </c>
      <c r="B37" s="542">
        <v>2025</v>
      </c>
      <c r="C37" s="543"/>
      <c r="K37" s="167" t="s">
        <v>268</v>
      </c>
      <c r="L37" s="166">
        <v>0.6</v>
      </c>
      <c r="T37" s="313" t="s">
        <v>484</v>
      </c>
      <c r="X37" s="320">
        <v>1139</v>
      </c>
      <c r="Y37" s="321" t="s">
        <v>340</v>
      </c>
      <c r="Z37" s="319"/>
      <c r="AA37" s="307" t="s">
        <v>491</v>
      </c>
      <c r="AB37" s="319"/>
      <c r="AC37" s="322"/>
      <c r="AE37" s="319"/>
      <c r="AF37" s="319"/>
      <c r="AG37" s="319"/>
      <c r="AH37" s="334"/>
      <c r="AI37" s="335">
        <v>477</v>
      </c>
      <c r="AJ37" s="336" t="s">
        <v>401</v>
      </c>
      <c r="AK37" s="319"/>
      <c r="AL37" s="319"/>
      <c r="AM37" s="320">
        <v>456</v>
      </c>
      <c r="AN37" s="321" t="s">
        <v>417</v>
      </c>
      <c r="AO37" s="319"/>
      <c r="AP37" s="323" t="s">
        <v>439</v>
      </c>
      <c r="AQ37" s="322"/>
      <c r="AR37" s="319"/>
    </row>
    <row r="38" spans="1:44" ht="15.75" x14ac:dyDescent="0.3">
      <c r="K38" s="167" t="s">
        <v>269</v>
      </c>
      <c r="L38" s="166">
        <v>0.5</v>
      </c>
      <c r="T38" s="313" t="s">
        <v>485</v>
      </c>
      <c r="X38" s="320">
        <v>1140</v>
      </c>
      <c r="Y38" s="321" t="s">
        <v>341</v>
      </c>
      <c r="Z38" s="319"/>
      <c r="AA38" s="307" t="s">
        <v>492</v>
      </c>
      <c r="AB38" s="319"/>
      <c r="AC38" s="322"/>
      <c r="AE38" s="319"/>
      <c r="AF38" s="319"/>
      <c r="AG38" s="319"/>
      <c r="AH38" s="334"/>
      <c r="AI38" s="335">
        <v>493</v>
      </c>
      <c r="AJ38" s="336" t="s">
        <v>406</v>
      </c>
      <c r="AK38" s="319"/>
      <c r="AL38" s="319"/>
      <c r="AM38" s="320">
        <v>468</v>
      </c>
      <c r="AN38" s="321" t="s">
        <v>411</v>
      </c>
      <c r="AO38" s="319"/>
      <c r="AP38" s="323" t="s">
        <v>441</v>
      </c>
      <c r="AQ38" s="322"/>
      <c r="AR38" s="319"/>
    </row>
    <row r="39" spans="1:44" ht="15.75" x14ac:dyDescent="0.3">
      <c r="T39" s="315" t="s">
        <v>385</v>
      </c>
      <c r="X39" s="320">
        <v>1150</v>
      </c>
      <c r="Y39" s="321" t="s">
        <v>342</v>
      </c>
      <c r="Z39" s="319"/>
      <c r="AA39" s="323" t="s">
        <v>462</v>
      </c>
      <c r="AB39" s="319"/>
      <c r="AC39" s="322"/>
      <c r="AE39" s="319"/>
      <c r="AF39" s="319"/>
      <c r="AG39" s="319"/>
      <c r="AH39" s="334"/>
      <c r="AI39" s="335">
        <v>524</v>
      </c>
      <c r="AJ39" s="336" t="s">
        <v>392</v>
      </c>
      <c r="AK39" s="319"/>
      <c r="AL39" s="319"/>
      <c r="AM39" s="320">
        <v>469</v>
      </c>
      <c r="AN39" s="321" t="s">
        <v>404</v>
      </c>
      <c r="AO39" s="319"/>
      <c r="AP39" s="323" t="s">
        <v>453</v>
      </c>
      <c r="AQ39" s="322"/>
      <c r="AR39" s="319"/>
    </row>
    <row r="40" spans="1:44" x14ac:dyDescent="0.25">
      <c r="X40" s="320">
        <v>1151</v>
      </c>
      <c r="Y40" s="321" t="s">
        <v>343</v>
      </c>
      <c r="Z40" s="319"/>
      <c r="AA40" s="323" t="s">
        <v>461</v>
      </c>
      <c r="AB40" s="319"/>
      <c r="AC40" s="322"/>
      <c r="AE40" s="319"/>
      <c r="AF40" s="319"/>
      <c r="AG40" s="319"/>
      <c r="AH40" s="319"/>
      <c r="AI40" s="319"/>
      <c r="AJ40" s="319"/>
      <c r="AK40" s="319"/>
      <c r="AL40" s="319"/>
      <c r="AM40" s="320">
        <v>470</v>
      </c>
      <c r="AN40" s="321" t="s">
        <v>393</v>
      </c>
      <c r="AO40" s="319"/>
      <c r="AP40" s="323" t="s">
        <v>447</v>
      </c>
      <c r="AQ40" s="322"/>
      <c r="AR40" s="319"/>
    </row>
    <row r="41" spans="1:44" x14ac:dyDescent="0.25">
      <c r="A41" s="84"/>
      <c r="B41" s="89"/>
      <c r="C41" s="89"/>
      <c r="R41" s="294"/>
      <c r="S41" s="295" t="s">
        <v>493</v>
      </c>
      <c r="T41" s="296"/>
      <c r="U41" s="294" t="s">
        <v>643</v>
      </c>
      <c r="V41" s="295"/>
      <c r="W41" s="296"/>
      <c r="X41" s="338">
        <v>1152</v>
      </c>
      <c r="Y41" s="321" t="s">
        <v>344</v>
      </c>
      <c r="Z41" s="319"/>
      <c r="AA41" s="323" t="s">
        <v>473</v>
      </c>
      <c r="AB41" s="319"/>
      <c r="AC41" s="322"/>
      <c r="AE41" s="319"/>
      <c r="AF41" s="319"/>
      <c r="AG41" s="319"/>
      <c r="AH41" s="333" t="s">
        <v>381</v>
      </c>
      <c r="AI41" s="335">
        <v>305</v>
      </c>
      <c r="AJ41" s="336" t="s">
        <v>378</v>
      </c>
      <c r="AK41" s="319"/>
      <c r="AL41" s="319"/>
      <c r="AM41" s="320">
        <v>471</v>
      </c>
      <c r="AN41" s="321" t="s">
        <v>390</v>
      </c>
      <c r="AO41" s="319"/>
      <c r="AP41" s="323" t="s">
        <v>440</v>
      </c>
      <c r="AQ41" s="322"/>
      <c r="AR41" s="319"/>
    </row>
    <row r="42" spans="1:44" x14ac:dyDescent="0.25">
      <c r="R42" s="303">
        <v>1600</v>
      </c>
      <c r="S42" s="244" t="s">
        <v>494</v>
      </c>
      <c r="T42" s="291"/>
      <c r="U42" s="307" t="s">
        <v>577</v>
      </c>
      <c r="W42" s="291"/>
      <c r="X42" s="243">
        <v>1170</v>
      </c>
      <c r="Y42" s="244" t="s">
        <v>486</v>
      </c>
      <c r="AA42" s="323" t="s">
        <v>472</v>
      </c>
      <c r="AB42" s="319"/>
      <c r="AC42" s="322"/>
      <c r="AE42" s="319"/>
      <c r="AF42" s="319"/>
      <c r="AG42" s="319"/>
      <c r="AH42" s="319"/>
      <c r="AI42" s="335">
        <v>469</v>
      </c>
      <c r="AJ42" s="336" t="s">
        <v>418</v>
      </c>
      <c r="AK42" s="319"/>
      <c r="AL42" s="319"/>
      <c r="AM42" s="320">
        <v>472</v>
      </c>
      <c r="AN42" s="321" t="s">
        <v>394</v>
      </c>
      <c r="AO42" s="319"/>
      <c r="AP42" s="323" t="s">
        <v>452</v>
      </c>
      <c r="AQ42" s="322"/>
      <c r="AR42" s="319"/>
    </row>
    <row r="43" spans="1:44" x14ac:dyDescent="0.25">
      <c r="R43" s="303">
        <v>1601</v>
      </c>
      <c r="S43" s="244" t="s">
        <v>495</v>
      </c>
      <c r="T43" s="291"/>
      <c r="U43" s="307" t="s">
        <v>578</v>
      </c>
      <c r="W43" s="291"/>
      <c r="X43" s="243">
        <v>1171</v>
      </c>
      <c r="Y43" s="244" t="s">
        <v>487</v>
      </c>
      <c r="AA43" s="323" t="s">
        <v>463</v>
      </c>
      <c r="AB43" s="319"/>
      <c r="AC43" s="322"/>
      <c r="AE43" s="319"/>
      <c r="AF43" s="319"/>
      <c r="AG43" s="319"/>
      <c r="AH43" s="319"/>
      <c r="AI43" s="335"/>
      <c r="AJ43" s="336"/>
      <c r="AK43" s="319"/>
      <c r="AL43" s="319"/>
      <c r="AM43" s="320">
        <v>473</v>
      </c>
      <c r="AN43" s="321" t="s">
        <v>409</v>
      </c>
      <c r="AO43" s="319"/>
      <c r="AP43" s="323" t="s">
        <v>442</v>
      </c>
      <c r="AQ43" s="322"/>
      <c r="AR43" s="319"/>
    </row>
    <row r="44" spans="1:44" x14ac:dyDescent="0.25">
      <c r="R44" s="303">
        <v>1602</v>
      </c>
      <c r="S44" s="244" t="s">
        <v>496</v>
      </c>
      <c r="T44" s="291"/>
      <c r="U44" s="307" t="s">
        <v>579</v>
      </c>
      <c r="W44" s="291"/>
      <c r="X44" s="243">
        <v>1172</v>
      </c>
      <c r="Y44" s="244" t="s">
        <v>488</v>
      </c>
      <c r="AA44" s="323" t="s">
        <v>471</v>
      </c>
      <c r="AB44" s="319"/>
      <c r="AC44" s="322"/>
      <c r="AE44" s="319"/>
      <c r="AF44" s="319"/>
      <c r="AG44" s="319"/>
      <c r="AH44" s="319"/>
      <c r="AI44" s="335"/>
      <c r="AJ44" s="336"/>
      <c r="AK44" s="319"/>
      <c r="AL44" s="319"/>
      <c r="AM44" s="320">
        <v>476</v>
      </c>
      <c r="AN44" s="321" t="s">
        <v>397</v>
      </c>
      <c r="AO44" s="319"/>
      <c r="AP44" s="323" t="s">
        <v>434</v>
      </c>
      <c r="AQ44" s="322"/>
      <c r="AR44" s="319"/>
    </row>
    <row r="45" spans="1:44" x14ac:dyDescent="0.25">
      <c r="R45" s="303">
        <v>1603</v>
      </c>
      <c r="S45" s="244" t="s">
        <v>497</v>
      </c>
      <c r="T45" s="291"/>
      <c r="U45" s="307" t="s">
        <v>604</v>
      </c>
      <c r="W45" s="291"/>
      <c r="X45" s="243">
        <v>1173</v>
      </c>
      <c r="Y45" s="244" t="s">
        <v>489</v>
      </c>
      <c r="AA45" s="323" t="s">
        <v>466</v>
      </c>
      <c r="AC45" s="322"/>
      <c r="AE45" s="319"/>
      <c r="AF45" s="319"/>
      <c r="AG45" s="319"/>
      <c r="AH45" s="319"/>
      <c r="AI45" s="319"/>
      <c r="AJ45" s="319"/>
      <c r="AK45" s="319"/>
      <c r="AL45" s="319"/>
      <c r="AM45" s="320">
        <v>477</v>
      </c>
      <c r="AN45" s="321" t="s">
        <v>401</v>
      </c>
      <c r="AO45" s="319"/>
      <c r="AP45" s="323" t="s">
        <v>443</v>
      </c>
      <c r="AQ45" s="322"/>
      <c r="AR45" s="319"/>
    </row>
    <row r="46" spans="1:44" x14ac:dyDescent="0.25">
      <c r="R46" s="303">
        <v>1604</v>
      </c>
      <c r="S46" s="244" t="s">
        <v>498</v>
      </c>
      <c r="T46" s="291"/>
      <c r="U46" s="307" t="s">
        <v>603</v>
      </c>
      <c r="W46" s="291"/>
      <c r="X46" s="338">
        <v>1175</v>
      </c>
      <c r="Y46" s="321" t="s">
        <v>324</v>
      </c>
      <c r="AA46" s="323" t="s">
        <v>465</v>
      </c>
      <c r="AC46" s="322"/>
      <c r="AE46" s="319"/>
      <c r="AF46" s="319"/>
      <c r="AG46" s="319"/>
      <c r="AH46" s="333" t="s">
        <v>377</v>
      </c>
      <c r="AI46" s="335">
        <v>471</v>
      </c>
      <c r="AJ46" s="336" t="s">
        <v>390</v>
      </c>
      <c r="AK46" s="319"/>
      <c r="AL46" s="319"/>
      <c r="AM46" s="320">
        <v>478</v>
      </c>
      <c r="AN46" s="321" t="s">
        <v>398</v>
      </c>
      <c r="AO46" s="319"/>
      <c r="AP46" s="323" t="s">
        <v>430</v>
      </c>
      <c r="AQ46" s="322"/>
      <c r="AR46" s="319"/>
    </row>
    <row r="47" spans="1:44" x14ac:dyDescent="0.25">
      <c r="R47" s="303">
        <v>1608</v>
      </c>
      <c r="S47" s="244" t="s">
        <v>499</v>
      </c>
      <c r="T47" s="291"/>
      <c r="U47" s="307" t="s">
        <v>605</v>
      </c>
      <c r="W47" s="291"/>
      <c r="X47" s="338">
        <v>1176</v>
      </c>
      <c r="Y47" s="321" t="s">
        <v>325</v>
      </c>
      <c r="AA47" s="323" t="s">
        <v>467</v>
      </c>
      <c r="AC47" s="322"/>
      <c r="AE47" s="319"/>
      <c r="AF47" s="319"/>
      <c r="AG47" s="319"/>
      <c r="AH47" s="319"/>
      <c r="AI47" s="335">
        <v>477</v>
      </c>
      <c r="AJ47" s="336" t="s">
        <v>401</v>
      </c>
      <c r="AK47" s="319"/>
      <c r="AL47" s="319"/>
      <c r="AM47" s="320">
        <v>479</v>
      </c>
      <c r="AN47" s="321" t="s">
        <v>403</v>
      </c>
      <c r="AO47" s="319"/>
      <c r="AP47" s="323" t="s">
        <v>449</v>
      </c>
      <c r="AQ47" s="322"/>
      <c r="AR47" s="319"/>
    </row>
    <row r="48" spans="1:44" x14ac:dyDescent="0.25">
      <c r="R48" s="303">
        <v>1609</v>
      </c>
      <c r="S48" s="244" t="s">
        <v>500</v>
      </c>
      <c r="T48" s="291"/>
      <c r="U48" s="307" t="s">
        <v>576</v>
      </c>
      <c r="W48" s="291"/>
      <c r="X48" s="338">
        <v>1179</v>
      </c>
      <c r="Y48" s="321" t="s">
        <v>326</v>
      </c>
      <c r="AA48" s="323" t="s">
        <v>469</v>
      </c>
      <c r="AC48" s="322"/>
      <c r="AE48" s="319"/>
      <c r="AF48" s="319"/>
      <c r="AG48" s="319"/>
      <c r="AH48" s="319"/>
      <c r="AI48" s="335">
        <v>554</v>
      </c>
      <c r="AJ48" s="336" t="s">
        <v>412</v>
      </c>
      <c r="AK48" s="319"/>
      <c r="AL48" s="319"/>
      <c r="AM48" s="320">
        <v>493</v>
      </c>
      <c r="AN48" s="321" t="s">
        <v>406</v>
      </c>
      <c r="AO48" s="319"/>
      <c r="AP48" s="323" t="s">
        <v>438</v>
      </c>
      <c r="AQ48" s="322"/>
      <c r="AR48" s="319"/>
    </row>
    <row r="49" spans="18:44" x14ac:dyDescent="0.25">
      <c r="R49" s="303">
        <v>1612</v>
      </c>
      <c r="S49" s="244" t="s">
        <v>501</v>
      </c>
      <c r="T49" s="291"/>
      <c r="U49" s="307" t="s">
        <v>574</v>
      </c>
      <c r="W49" s="291"/>
      <c r="X49" s="338">
        <v>1184</v>
      </c>
      <c r="Y49" s="321" t="s">
        <v>327</v>
      </c>
      <c r="Z49" s="319"/>
      <c r="AA49" s="323" t="s">
        <v>468</v>
      </c>
      <c r="AC49" s="322"/>
      <c r="AE49" s="319"/>
      <c r="AF49" s="319"/>
      <c r="AG49" s="319"/>
      <c r="AH49" s="319"/>
      <c r="AI49" s="338"/>
      <c r="AJ49" s="321"/>
      <c r="AK49" s="319"/>
      <c r="AL49" s="319"/>
      <c r="AM49" s="320">
        <v>524</v>
      </c>
      <c r="AN49" s="321" t="s">
        <v>392</v>
      </c>
      <c r="AO49" s="319"/>
      <c r="AP49" s="323" t="s">
        <v>427</v>
      </c>
      <c r="AQ49" s="322"/>
      <c r="AR49" s="319"/>
    </row>
    <row r="50" spans="18:44" x14ac:dyDescent="0.25">
      <c r="R50" s="303">
        <v>1640</v>
      </c>
      <c r="S50" s="244" t="s">
        <v>502</v>
      </c>
      <c r="T50" s="291"/>
      <c r="U50" s="307" t="s">
        <v>622</v>
      </c>
      <c r="W50" s="291"/>
      <c r="X50" s="338">
        <v>1240</v>
      </c>
      <c r="Y50" s="321" t="s">
        <v>307</v>
      </c>
      <c r="Z50" s="319"/>
      <c r="AA50" s="323" t="s">
        <v>470</v>
      </c>
      <c r="AC50" s="322"/>
      <c r="AE50" s="319"/>
      <c r="AF50" s="319"/>
      <c r="AG50" s="319"/>
      <c r="AH50" s="333" t="s">
        <v>382</v>
      </c>
      <c r="AI50" s="335">
        <v>555</v>
      </c>
      <c r="AJ50" s="336" t="s">
        <v>391</v>
      </c>
      <c r="AK50" s="319"/>
      <c r="AL50" s="319"/>
      <c r="AM50" s="320">
        <v>554</v>
      </c>
      <c r="AN50" s="321" t="s">
        <v>412</v>
      </c>
      <c r="AO50" s="319"/>
      <c r="AP50" s="323" t="s">
        <v>433</v>
      </c>
      <c r="AQ50" s="322"/>
      <c r="AR50" s="319"/>
    </row>
    <row r="51" spans="18:44" x14ac:dyDescent="0.25">
      <c r="R51" s="303">
        <v>1641</v>
      </c>
      <c r="S51" s="244" t="s">
        <v>503</v>
      </c>
      <c r="T51" s="291"/>
      <c r="U51" s="307" t="s">
        <v>619</v>
      </c>
      <c r="W51" s="291"/>
      <c r="X51" s="338">
        <v>1241</v>
      </c>
      <c r="Y51" s="321" t="s">
        <v>308</v>
      </c>
      <c r="Z51" s="319"/>
      <c r="AB51" s="319"/>
      <c r="AC51" s="322"/>
      <c r="AE51" s="319"/>
      <c r="AF51" s="319"/>
      <c r="AG51" s="319"/>
      <c r="AH51" s="319"/>
      <c r="AI51" s="335">
        <v>557</v>
      </c>
      <c r="AJ51" s="336" t="s">
        <v>400</v>
      </c>
      <c r="AK51" s="319"/>
      <c r="AL51" s="319"/>
      <c r="AM51" s="320">
        <v>555</v>
      </c>
      <c r="AN51" s="321" t="s">
        <v>391</v>
      </c>
      <c r="AO51" s="319"/>
      <c r="AP51" s="323" t="s">
        <v>445</v>
      </c>
      <c r="AQ51" s="322"/>
      <c r="AR51" s="319"/>
    </row>
    <row r="52" spans="18:44" x14ac:dyDescent="0.25">
      <c r="R52" s="303">
        <v>1642</v>
      </c>
      <c r="S52" s="244" t="s">
        <v>504</v>
      </c>
      <c r="T52" s="291"/>
      <c r="U52" s="307" t="s">
        <v>620</v>
      </c>
      <c r="W52" s="291"/>
      <c r="X52" s="338">
        <v>1242</v>
      </c>
      <c r="Y52" s="321" t="s">
        <v>309</v>
      </c>
      <c r="Z52" s="319"/>
      <c r="AB52" s="319"/>
      <c r="AC52" s="322"/>
      <c r="AE52" s="319"/>
      <c r="AF52" s="319"/>
      <c r="AG52" s="319"/>
      <c r="AH52" s="319"/>
      <c r="AI52" s="335">
        <v>558</v>
      </c>
      <c r="AJ52" s="336" t="s">
        <v>396</v>
      </c>
      <c r="AK52" s="319"/>
      <c r="AL52" s="319"/>
      <c r="AM52" s="320">
        <v>557</v>
      </c>
      <c r="AN52" s="321" t="s">
        <v>400</v>
      </c>
      <c r="AO52" s="319"/>
      <c r="AP52" s="323" t="s">
        <v>424</v>
      </c>
      <c r="AQ52" s="322"/>
      <c r="AR52" s="319"/>
    </row>
    <row r="53" spans="18:44" x14ac:dyDescent="0.25">
      <c r="R53" s="303">
        <v>1645</v>
      </c>
      <c r="S53" s="244" t="s">
        <v>505</v>
      </c>
      <c r="T53" s="291"/>
      <c r="U53" s="307" t="s">
        <v>621</v>
      </c>
      <c r="W53" s="291"/>
      <c r="X53" s="338">
        <v>1243</v>
      </c>
      <c r="Y53" s="321" t="s">
        <v>310</v>
      </c>
      <c r="Z53" s="319"/>
      <c r="AA53" s="323"/>
      <c r="AB53" s="319"/>
      <c r="AC53" s="322"/>
      <c r="AE53" s="319"/>
      <c r="AF53" s="319"/>
      <c r="AG53" s="319"/>
      <c r="AH53" s="319"/>
      <c r="AI53" s="338"/>
      <c r="AJ53" s="321"/>
      <c r="AK53" s="319"/>
      <c r="AL53" s="319"/>
      <c r="AM53" s="320">
        <v>558</v>
      </c>
      <c r="AN53" s="321" t="s">
        <v>396</v>
      </c>
      <c r="AO53" s="319"/>
      <c r="AP53" s="323" t="s">
        <v>423</v>
      </c>
      <c r="AQ53" s="322"/>
      <c r="AR53" s="319"/>
    </row>
    <row r="54" spans="18:44" x14ac:dyDescent="0.25">
      <c r="R54" s="303">
        <v>1646</v>
      </c>
      <c r="S54" s="244" t="s">
        <v>506</v>
      </c>
      <c r="T54" s="291"/>
      <c r="U54" s="307" t="s">
        <v>626</v>
      </c>
      <c r="W54" s="291"/>
      <c r="X54" s="338">
        <v>1244</v>
      </c>
      <c r="Y54" s="321" t="s">
        <v>311</v>
      </c>
      <c r="Z54" s="319"/>
      <c r="AA54" s="323"/>
      <c r="AB54" s="319"/>
      <c r="AC54" s="322"/>
      <c r="AE54" s="319"/>
      <c r="AF54" s="319"/>
      <c r="AG54" s="319"/>
      <c r="AH54" s="333" t="s">
        <v>383</v>
      </c>
      <c r="AI54" s="338"/>
      <c r="AJ54" s="321"/>
      <c r="AK54" s="319"/>
      <c r="AL54" s="319"/>
      <c r="AM54" s="320">
        <v>560</v>
      </c>
      <c r="AN54" s="321" t="s">
        <v>408</v>
      </c>
      <c r="AO54" s="319"/>
      <c r="AP54" s="323" t="s">
        <v>426</v>
      </c>
      <c r="AQ54" s="322"/>
      <c r="AR54" s="319"/>
    </row>
    <row r="55" spans="18:44" x14ac:dyDescent="0.25">
      <c r="R55" s="303">
        <v>1647</v>
      </c>
      <c r="S55" s="244" t="s">
        <v>507</v>
      </c>
      <c r="T55" s="291"/>
      <c r="U55" s="307" t="s">
        <v>623</v>
      </c>
      <c r="W55" s="291"/>
      <c r="X55" s="338">
        <v>1245</v>
      </c>
      <c r="Y55" s="321" t="s">
        <v>312</v>
      </c>
      <c r="Z55" s="319"/>
      <c r="AB55" s="319"/>
      <c r="AC55" s="322"/>
      <c r="AE55" s="319"/>
      <c r="AF55" s="319"/>
      <c r="AG55" s="319"/>
      <c r="AH55" s="319"/>
      <c r="AI55" s="338"/>
      <c r="AJ55" s="321"/>
      <c r="AK55" s="319"/>
      <c r="AL55" s="319"/>
      <c r="AM55" s="320">
        <v>561</v>
      </c>
      <c r="AN55" s="321" t="s">
        <v>388</v>
      </c>
      <c r="AO55" s="319"/>
      <c r="AP55" s="323" t="s">
        <v>429</v>
      </c>
      <c r="AQ55" s="322"/>
      <c r="AR55" s="319"/>
    </row>
    <row r="56" spans="18:44" x14ac:dyDescent="0.25">
      <c r="R56" s="303">
        <v>1650</v>
      </c>
      <c r="S56" s="244" t="s">
        <v>508</v>
      </c>
      <c r="T56" s="291"/>
      <c r="U56" s="307" t="s">
        <v>624</v>
      </c>
      <c r="W56" s="291"/>
      <c r="X56" s="338">
        <v>1246</v>
      </c>
      <c r="Y56" s="321" t="s">
        <v>313</v>
      </c>
      <c r="Z56" s="319"/>
      <c r="AB56" s="319"/>
      <c r="AC56" s="322"/>
      <c r="AE56" s="319"/>
      <c r="AF56" s="319"/>
      <c r="AG56" s="319"/>
      <c r="AH56" s="333" t="s">
        <v>379</v>
      </c>
      <c r="AI56" s="335">
        <v>133</v>
      </c>
      <c r="AJ56" s="336" t="s">
        <v>414</v>
      </c>
      <c r="AK56" s="319"/>
      <c r="AL56" s="319"/>
      <c r="AM56" s="320">
        <v>562</v>
      </c>
      <c r="AN56" s="321" t="s">
        <v>395</v>
      </c>
      <c r="AO56" s="319"/>
      <c r="AP56" s="327" t="s">
        <v>432</v>
      </c>
      <c r="AQ56" s="322"/>
      <c r="AR56" s="319"/>
    </row>
    <row r="57" spans="18:44" x14ac:dyDescent="0.25">
      <c r="R57" s="303">
        <v>1651</v>
      </c>
      <c r="S57" s="244" t="s">
        <v>509</v>
      </c>
      <c r="T57" s="291"/>
      <c r="U57" s="307" t="s">
        <v>625</v>
      </c>
      <c r="W57" s="291"/>
      <c r="X57" s="338">
        <v>1381</v>
      </c>
      <c r="Y57" s="321" t="s">
        <v>314</v>
      </c>
      <c r="Z57" s="319"/>
      <c r="AB57" s="319"/>
      <c r="AC57" s="322"/>
      <c r="AE57" s="319"/>
      <c r="AF57" s="319"/>
      <c r="AG57" s="319"/>
      <c r="AH57" s="319"/>
      <c r="AI57" s="335">
        <v>456</v>
      </c>
      <c r="AJ57" s="336" t="s">
        <v>417</v>
      </c>
      <c r="AK57" s="319"/>
      <c r="AL57" s="319"/>
      <c r="AM57" s="320">
        <v>565</v>
      </c>
      <c r="AN57" s="321" t="s">
        <v>402</v>
      </c>
      <c r="AO57" s="319"/>
      <c r="AQ57" s="322"/>
      <c r="AR57" s="319"/>
    </row>
    <row r="58" spans="18:44" x14ac:dyDescent="0.25">
      <c r="R58" s="303">
        <v>1652</v>
      </c>
      <c r="S58" s="244" t="s">
        <v>510</v>
      </c>
      <c r="T58" s="291"/>
      <c r="U58" s="307" t="s">
        <v>575</v>
      </c>
      <c r="W58" s="291"/>
      <c r="X58" s="338">
        <v>1382</v>
      </c>
      <c r="Y58" s="321" t="s">
        <v>315</v>
      </c>
      <c r="Z58" s="319"/>
      <c r="AB58" s="319"/>
      <c r="AC58" s="322"/>
      <c r="AE58" s="319"/>
      <c r="AF58" s="319"/>
      <c r="AG58" s="319"/>
      <c r="AH58" s="319"/>
      <c r="AI58" s="335">
        <v>468</v>
      </c>
      <c r="AJ58" s="336" t="s">
        <v>411</v>
      </c>
      <c r="AK58" s="319"/>
      <c r="AL58" s="319"/>
      <c r="AM58" s="324">
        <v>566</v>
      </c>
      <c r="AN58" s="325" t="s">
        <v>399</v>
      </c>
      <c r="AO58" s="328"/>
      <c r="AQ58" s="326"/>
      <c r="AR58" s="319"/>
    </row>
    <row r="59" spans="18:44" x14ac:dyDescent="0.25">
      <c r="R59" s="303">
        <v>1655</v>
      </c>
      <c r="S59" s="244" t="s">
        <v>511</v>
      </c>
      <c r="T59" s="291"/>
      <c r="U59" s="307" t="s">
        <v>573</v>
      </c>
      <c r="W59" s="291"/>
      <c r="X59" s="338">
        <v>1385</v>
      </c>
      <c r="Y59" s="321" t="s">
        <v>316</v>
      </c>
      <c r="Z59" s="319"/>
      <c r="AB59" s="319"/>
      <c r="AC59" s="322"/>
      <c r="AE59" s="319"/>
      <c r="AF59" s="319"/>
      <c r="AG59" s="319"/>
      <c r="AH59" s="319"/>
      <c r="AI59" s="335">
        <v>472</v>
      </c>
      <c r="AJ59" s="336" t="s">
        <v>394</v>
      </c>
      <c r="AK59" s="319"/>
      <c r="AL59" s="319"/>
      <c r="AM59" s="319"/>
      <c r="AN59" s="319"/>
      <c r="AO59" s="319"/>
      <c r="AP59" s="319"/>
      <c r="AQ59" s="319"/>
      <c r="AR59" s="319"/>
    </row>
    <row r="60" spans="18:44" x14ac:dyDescent="0.25">
      <c r="R60" s="303">
        <v>1656</v>
      </c>
      <c r="S60" s="244" t="s">
        <v>512</v>
      </c>
      <c r="T60" s="291"/>
      <c r="U60" s="343" t="s">
        <v>633</v>
      </c>
      <c r="W60" s="291"/>
      <c r="X60" s="338">
        <v>1386</v>
      </c>
      <c r="Y60" s="321" t="s">
        <v>317</v>
      </c>
      <c r="Z60" s="319"/>
      <c r="AB60" s="319"/>
      <c r="AC60" s="322"/>
      <c r="AE60" s="319"/>
      <c r="AF60" s="319"/>
      <c r="AG60" s="319"/>
      <c r="AH60" s="319"/>
      <c r="AI60" s="335">
        <v>478</v>
      </c>
      <c r="AJ60" s="336" t="s">
        <v>398</v>
      </c>
      <c r="AK60" s="319"/>
      <c r="AL60" s="319"/>
      <c r="AM60" s="319"/>
      <c r="AN60" s="319"/>
      <c r="AO60" s="319"/>
      <c r="AP60" s="319"/>
      <c r="AQ60" s="319"/>
      <c r="AR60" s="319"/>
    </row>
    <row r="61" spans="18:44" x14ac:dyDescent="0.25">
      <c r="R61" s="303">
        <v>1657</v>
      </c>
      <c r="S61" s="244" t="s">
        <v>513</v>
      </c>
      <c r="T61" s="291"/>
      <c r="U61" s="343" t="s">
        <v>634</v>
      </c>
      <c r="W61" s="291"/>
      <c r="X61" s="338">
        <v>1387</v>
      </c>
      <c r="Y61" s="321" t="s">
        <v>318</v>
      </c>
      <c r="Z61" s="319"/>
      <c r="AB61" s="319"/>
      <c r="AC61" s="326"/>
      <c r="AE61" s="319"/>
      <c r="AF61" s="319"/>
      <c r="AG61" s="319"/>
      <c r="AH61" s="319"/>
      <c r="AI61" s="335">
        <v>479</v>
      </c>
      <c r="AJ61" s="336" t="s">
        <v>403</v>
      </c>
      <c r="AK61" s="319"/>
      <c r="AL61" s="319"/>
      <c r="AM61" s="319"/>
      <c r="AN61" s="319"/>
      <c r="AO61" s="319"/>
      <c r="AP61" s="319"/>
      <c r="AQ61" s="319"/>
      <c r="AR61" s="319"/>
    </row>
    <row r="62" spans="18:44" x14ac:dyDescent="0.25">
      <c r="R62" s="303">
        <v>1670</v>
      </c>
      <c r="S62" s="244" t="s">
        <v>514</v>
      </c>
      <c r="T62" s="291"/>
      <c r="U62" s="343" t="s">
        <v>632</v>
      </c>
      <c r="W62" s="291"/>
      <c r="X62" s="338">
        <v>1388</v>
      </c>
      <c r="Y62" s="321" t="s">
        <v>319</v>
      </c>
      <c r="Z62" s="319"/>
      <c r="AB62" s="319"/>
      <c r="AC62" s="291"/>
      <c r="AE62" s="319"/>
      <c r="AF62" s="319"/>
      <c r="AG62" s="319"/>
      <c r="AH62" s="319"/>
      <c r="AI62" s="335">
        <v>554</v>
      </c>
      <c r="AJ62" s="336" t="s">
        <v>412</v>
      </c>
      <c r="AK62" s="319"/>
      <c r="AL62" s="319"/>
      <c r="AM62" s="319"/>
      <c r="AN62" s="319"/>
      <c r="AO62" s="319"/>
      <c r="AP62" s="319"/>
      <c r="AQ62" s="319"/>
      <c r="AR62" s="319"/>
    </row>
    <row r="63" spans="18:44" x14ac:dyDescent="0.25">
      <c r="R63" s="303">
        <v>1671</v>
      </c>
      <c r="S63" s="244" t="s">
        <v>515</v>
      </c>
      <c r="T63" s="291"/>
      <c r="U63" s="343" t="s">
        <v>635</v>
      </c>
      <c r="W63" s="291"/>
      <c r="X63" s="338">
        <v>1389</v>
      </c>
      <c r="Y63" s="321" t="s">
        <v>320</v>
      </c>
      <c r="Z63" s="319"/>
      <c r="AA63" s="323"/>
      <c r="AB63" s="319"/>
      <c r="AC63" s="291"/>
      <c r="AE63" s="319"/>
      <c r="AF63" s="319"/>
      <c r="AG63" s="319"/>
      <c r="AH63" s="319"/>
      <c r="AI63" s="335">
        <v>562</v>
      </c>
      <c r="AJ63" s="336" t="s">
        <v>395</v>
      </c>
      <c r="AK63" s="319"/>
      <c r="AL63" s="319"/>
      <c r="AM63" s="319"/>
      <c r="AN63" s="319"/>
      <c r="AO63" s="319"/>
      <c r="AP63" s="319"/>
      <c r="AQ63" s="319"/>
      <c r="AR63" s="319"/>
    </row>
    <row r="64" spans="18:44" x14ac:dyDescent="0.25">
      <c r="R64" s="303">
        <v>1672</v>
      </c>
      <c r="S64" s="244" t="s">
        <v>516</v>
      </c>
      <c r="T64" s="291"/>
      <c r="U64" s="343" t="s">
        <v>636</v>
      </c>
      <c r="W64" s="291"/>
      <c r="X64" s="338">
        <v>1390</v>
      </c>
      <c r="Y64" s="321" t="s">
        <v>321</v>
      </c>
      <c r="Z64" s="319"/>
      <c r="AA64" s="323"/>
      <c r="AB64" s="319"/>
      <c r="AC64" s="291"/>
      <c r="AE64" s="319"/>
      <c r="AF64" s="319"/>
      <c r="AG64" s="319"/>
      <c r="AH64" s="319"/>
      <c r="AI64" s="319"/>
      <c r="AJ64" s="319"/>
      <c r="AK64" s="319"/>
      <c r="AL64" s="319"/>
      <c r="AM64" s="319"/>
      <c r="AN64" s="319"/>
      <c r="AO64" s="319"/>
      <c r="AP64" s="319"/>
      <c r="AQ64" s="319"/>
      <c r="AR64" s="319"/>
    </row>
    <row r="65" spans="18:44" x14ac:dyDescent="0.25">
      <c r="R65" s="303">
        <v>1673</v>
      </c>
      <c r="S65" s="244" t="s">
        <v>517</v>
      </c>
      <c r="T65" s="291"/>
      <c r="U65" s="343" t="s">
        <v>637</v>
      </c>
      <c r="W65" s="291"/>
      <c r="X65" s="342">
        <v>1391</v>
      </c>
      <c r="Y65" s="325" t="s">
        <v>322</v>
      </c>
      <c r="Z65" s="319"/>
      <c r="AA65" s="327"/>
      <c r="AB65" s="328"/>
      <c r="AC65" s="292"/>
      <c r="AE65" s="319"/>
      <c r="AF65" s="319"/>
      <c r="AG65" s="319"/>
      <c r="AH65" s="333" t="s">
        <v>380</v>
      </c>
      <c r="AI65" s="335">
        <v>184</v>
      </c>
      <c r="AJ65" s="336" t="s">
        <v>387</v>
      </c>
      <c r="AK65" s="319"/>
      <c r="AL65" s="319"/>
      <c r="AM65" s="319"/>
      <c r="AN65" s="319"/>
      <c r="AO65" s="319"/>
      <c r="AP65" s="319"/>
      <c r="AQ65" s="319"/>
      <c r="AR65" s="319"/>
    </row>
    <row r="66" spans="18:44" x14ac:dyDescent="0.25">
      <c r="R66" s="303">
        <v>1674</v>
      </c>
      <c r="S66" s="244" t="s">
        <v>518</v>
      </c>
      <c r="T66" s="291"/>
      <c r="U66" s="343" t="s">
        <v>638</v>
      </c>
      <c r="W66" s="291"/>
      <c r="Z66" s="322"/>
      <c r="AB66" s="319"/>
      <c r="AE66" s="319"/>
      <c r="AF66" s="319"/>
      <c r="AG66" s="319"/>
      <c r="AH66" s="319"/>
      <c r="AI66" s="335">
        <v>473</v>
      </c>
      <c r="AJ66" s="336" t="s">
        <v>409</v>
      </c>
      <c r="AK66" s="319"/>
      <c r="AL66" s="319"/>
      <c r="AM66" s="319"/>
      <c r="AN66" s="319"/>
      <c r="AO66" s="319"/>
      <c r="AP66" s="319"/>
      <c r="AQ66" s="319"/>
      <c r="AR66" s="319"/>
    </row>
    <row r="67" spans="18:44" x14ac:dyDescent="0.25">
      <c r="R67" s="303">
        <v>1675</v>
      </c>
      <c r="S67" s="244" t="s">
        <v>519</v>
      </c>
      <c r="T67" s="291"/>
      <c r="U67" s="307" t="s">
        <v>580</v>
      </c>
      <c r="W67" s="291"/>
      <c r="Z67" s="322"/>
      <c r="AB67" s="328"/>
      <c r="AE67" s="319"/>
      <c r="AF67" s="319"/>
      <c r="AG67" s="319"/>
      <c r="AH67" s="319"/>
      <c r="AI67" s="335">
        <v>560</v>
      </c>
      <c r="AJ67" s="336" t="s">
        <v>408</v>
      </c>
      <c r="AK67" s="319"/>
      <c r="AL67" s="319"/>
      <c r="AM67" s="319"/>
      <c r="AN67" s="319"/>
      <c r="AO67" s="319"/>
      <c r="AP67" s="319"/>
      <c r="AQ67" s="319"/>
      <c r="AR67" s="319"/>
    </row>
    <row r="68" spans="18:44" x14ac:dyDescent="0.25">
      <c r="R68" s="303">
        <v>1676</v>
      </c>
      <c r="S68" s="244" t="s">
        <v>520</v>
      </c>
      <c r="T68" s="291"/>
      <c r="U68" s="307" t="s">
        <v>641</v>
      </c>
      <c r="W68" s="291"/>
      <c r="Z68" s="326"/>
      <c r="AE68" s="319"/>
      <c r="AF68" s="319"/>
      <c r="AG68" s="319"/>
      <c r="AH68" s="319"/>
      <c r="AI68" s="335">
        <v>565</v>
      </c>
      <c r="AJ68" s="336" t="s">
        <v>402</v>
      </c>
      <c r="AK68" s="319"/>
      <c r="AL68" s="319"/>
      <c r="AM68" s="319"/>
      <c r="AN68" s="319"/>
      <c r="AO68" s="319"/>
      <c r="AP68" s="319"/>
      <c r="AQ68" s="319"/>
      <c r="AR68" s="319"/>
    </row>
    <row r="69" spans="18:44" x14ac:dyDescent="0.25">
      <c r="R69" s="303">
        <v>1677</v>
      </c>
      <c r="S69" s="244" t="s">
        <v>521</v>
      </c>
      <c r="T69" s="291"/>
      <c r="U69" s="307" t="s">
        <v>642</v>
      </c>
      <c r="W69" s="291"/>
      <c r="AE69" s="319"/>
      <c r="AF69" s="319"/>
      <c r="AG69" s="319"/>
      <c r="AH69" s="319"/>
      <c r="AI69" s="335">
        <v>566</v>
      </c>
      <c r="AJ69" s="336" t="s">
        <v>399</v>
      </c>
      <c r="AK69" s="319"/>
      <c r="AL69" s="319"/>
      <c r="AM69" s="319"/>
      <c r="AN69" s="319"/>
      <c r="AO69" s="319"/>
      <c r="AP69" s="319"/>
      <c r="AQ69" s="319"/>
      <c r="AR69" s="319"/>
    </row>
    <row r="70" spans="18:44" x14ac:dyDescent="0.25">
      <c r="R70" s="303">
        <v>1678</v>
      </c>
      <c r="S70" s="244" t="s">
        <v>522</v>
      </c>
      <c r="T70" s="291"/>
      <c r="U70" s="307" t="s">
        <v>639</v>
      </c>
      <c r="W70" s="291"/>
      <c r="AE70" s="319"/>
      <c r="AF70" s="319"/>
      <c r="AG70" s="319"/>
      <c r="AH70" s="319"/>
      <c r="AI70" s="319"/>
      <c r="AJ70" s="319"/>
      <c r="AK70" s="319"/>
      <c r="AL70" s="319"/>
      <c r="AM70" s="319"/>
      <c r="AN70" s="319"/>
      <c r="AO70" s="319"/>
      <c r="AP70" s="319"/>
      <c r="AQ70" s="319"/>
      <c r="AR70" s="319"/>
    </row>
    <row r="71" spans="18:44" x14ac:dyDescent="0.25">
      <c r="R71" s="303">
        <v>1679</v>
      </c>
      <c r="S71" s="244" t="s">
        <v>523</v>
      </c>
      <c r="T71" s="291"/>
      <c r="U71" s="307" t="s">
        <v>640</v>
      </c>
      <c r="W71" s="291"/>
      <c r="AE71" s="319"/>
      <c r="AF71" s="319"/>
      <c r="AG71" s="319"/>
      <c r="AH71" s="319" t="s">
        <v>385</v>
      </c>
      <c r="AI71" s="335">
        <v>174</v>
      </c>
      <c r="AJ71" s="336" t="s">
        <v>413</v>
      </c>
      <c r="AK71" s="319"/>
      <c r="AL71" s="319"/>
      <c r="AM71" s="319"/>
      <c r="AN71" s="319"/>
      <c r="AO71" s="319"/>
      <c r="AP71" s="319"/>
      <c r="AQ71" s="319"/>
      <c r="AR71" s="319"/>
    </row>
    <row r="72" spans="18:44" x14ac:dyDescent="0.25">
      <c r="R72" s="303">
        <v>1690</v>
      </c>
      <c r="S72" s="244" t="s">
        <v>524</v>
      </c>
      <c r="T72" s="291"/>
      <c r="U72" s="307" t="s">
        <v>587</v>
      </c>
      <c r="W72" s="291"/>
      <c r="AE72" s="319"/>
      <c r="AF72" s="319"/>
      <c r="AG72" s="319"/>
      <c r="AH72" s="319"/>
      <c r="AI72" s="335"/>
      <c r="AJ72" s="336"/>
      <c r="AK72" s="319"/>
      <c r="AL72" s="319"/>
      <c r="AM72" s="319"/>
      <c r="AN72" s="319"/>
      <c r="AO72" s="319"/>
      <c r="AP72" s="319"/>
      <c r="AQ72" s="319"/>
      <c r="AR72" s="319"/>
    </row>
    <row r="73" spans="18:44" x14ac:dyDescent="0.25">
      <c r="R73" s="303">
        <v>1691</v>
      </c>
      <c r="S73" s="244" t="s">
        <v>525</v>
      </c>
      <c r="T73" s="291"/>
      <c r="U73" s="307" t="s">
        <v>588</v>
      </c>
      <c r="W73" s="291"/>
      <c r="AE73" s="319"/>
      <c r="AF73" s="319"/>
      <c r="AG73" s="319"/>
      <c r="AH73" s="319"/>
      <c r="AI73" s="335">
        <v>394</v>
      </c>
      <c r="AJ73" s="336" t="s">
        <v>389</v>
      </c>
      <c r="AK73" s="319"/>
      <c r="AL73" s="319"/>
      <c r="AM73" s="319"/>
      <c r="AN73" s="319"/>
      <c r="AO73" s="319"/>
      <c r="AP73" s="319"/>
      <c r="AQ73" s="319"/>
      <c r="AR73" s="319"/>
    </row>
    <row r="74" spans="18:44" x14ac:dyDescent="0.25">
      <c r="R74" s="303">
        <v>1692</v>
      </c>
      <c r="S74" s="244" t="s">
        <v>526</v>
      </c>
      <c r="T74" s="291"/>
      <c r="U74" s="307" t="s">
        <v>589</v>
      </c>
      <c r="W74" s="291"/>
      <c r="AE74" s="319"/>
      <c r="AF74" s="319"/>
      <c r="AG74" s="319"/>
      <c r="AH74" s="319"/>
      <c r="AI74" s="335"/>
      <c r="AJ74" s="336"/>
      <c r="AK74" s="319"/>
      <c r="AL74" s="319"/>
      <c r="AM74" s="319"/>
      <c r="AN74" s="319"/>
      <c r="AO74" s="319"/>
      <c r="AP74" s="319"/>
      <c r="AQ74" s="319"/>
      <c r="AR74" s="319"/>
    </row>
    <row r="75" spans="18:44" x14ac:dyDescent="0.25">
      <c r="R75" s="303">
        <v>1695</v>
      </c>
      <c r="S75" s="244" t="s">
        <v>527</v>
      </c>
      <c r="T75" s="291"/>
      <c r="U75" s="307" t="s">
        <v>590</v>
      </c>
      <c r="W75" s="291"/>
      <c r="AE75" s="319"/>
      <c r="AF75" s="319"/>
      <c r="AG75" s="319"/>
      <c r="AH75" s="319"/>
      <c r="AI75" s="335">
        <v>428</v>
      </c>
      <c r="AJ75" s="336" t="s">
        <v>405</v>
      </c>
      <c r="AK75" s="319"/>
      <c r="AL75" s="319"/>
      <c r="AM75" s="319"/>
      <c r="AN75" s="319"/>
      <c r="AO75" s="319"/>
      <c r="AP75" s="319"/>
      <c r="AQ75" s="319"/>
      <c r="AR75" s="319"/>
    </row>
    <row r="76" spans="18:44" x14ac:dyDescent="0.25">
      <c r="R76" s="303">
        <v>1696</v>
      </c>
      <c r="S76" s="244" t="s">
        <v>528</v>
      </c>
      <c r="T76" s="291"/>
      <c r="U76" s="307" t="s">
        <v>591</v>
      </c>
      <c r="W76" s="291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</row>
    <row r="77" spans="18:44" x14ac:dyDescent="0.25">
      <c r="R77" s="303">
        <v>1697</v>
      </c>
      <c r="S77" s="244" t="s">
        <v>529</v>
      </c>
      <c r="T77" s="291"/>
      <c r="U77" s="307" t="s">
        <v>592</v>
      </c>
      <c r="W77" s="291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</row>
    <row r="78" spans="18:44" x14ac:dyDescent="0.25">
      <c r="R78" s="303">
        <v>1700</v>
      </c>
      <c r="S78" s="244" t="s">
        <v>530</v>
      </c>
      <c r="T78" s="291"/>
      <c r="U78" s="307" t="s">
        <v>581</v>
      </c>
      <c r="W78" s="291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</row>
    <row r="79" spans="18:44" x14ac:dyDescent="0.25">
      <c r="R79" s="303">
        <v>1701</v>
      </c>
      <c r="S79" s="244" t="s">
        <v>531</v>
      </c>
      <c r="T79" s="291"/>
      <c r="U79" s="307" t="s">
        <v>582</v>
      </c>
      <c r="W79" s="291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</row>
    <row r="80" spans="18:44" x14ac:dyDescent="0.25">
      <c r="R80" s="303">
        <v>1702</v>
      </c>
      <c r="S80" s="244" t="s">
        <v>532</v>
      </c>
      <c r="T80" s="291"/>
      <c r="U80" s="307" t="s">
        <v>583</v>
      </c>
      <c r="W80" s="291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</row>
    <row r="81" spans="18:44" x14ac:dyDescent="0.25">
      <c r="R81" s="303">
        <v>1703</v>
      </c>
      <c r="S81" s="244" t="s">
        <v>533</v>
      </c>
      <c r="T81" s="291"/>
      <c r="U81" s="307" t="s">
        <v>584</v>
      </c>
      <c r="W81" s="291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</row>
    <row r="82" spans="18:44" x14ac:dyDescent="0.25">
      <c r="R82" s="303">
        <v>1706</v>
      </c>
      <c r="S82" s="244" t="s">
        <v>534</v>
      </c>
      <c r="T82" s="291"/>
      <c r="U82" s="307" t="s">
        <v>585</v>
      </c>
      <c r="W82" s="291"/>
    </row>
    <row r="83" spans="18:44" x14ac:dyDescent="0.25">
      <c r="R83" s="303">
        <v>1707</v>
      </c>
      <c r="S83" s="244" t="s">
        <v>535</v>
      </c>
      <c r="T83" s="291"/>
      <c r="U83" s="307" t="s">
        <v>586</v>
      </c>
      <c r="W83" s="291"/>
    </row>
    <row r="84" spans="18:44" x14ac:dyDescent="0.25">
      <c r="R84" s="303">
        <v>1710</v>
      </c>
      <c r="S84" s="244" t="s">
        <v>536</v>
      </c>
      <c r="T84" s="291"/>
      <c r="U84" s="307" t="s">
        <v>593</v>
      </c>
      <c r="W84" s="291"/>
      <c r="AI84" s="293"/>
      <c r="AJ84" s="244"/>
    </row>
    <row r="85" spans="18:44" x14ac:dyDescent="0.25">
      <c r="R85" s="303">
        <v>1716</v>
      </c>
      <c r="S85" s="244" t="s">
        <v>537</v>
      </c>
      <c r="T85" s="291"/>
      <c r="U85" s="307" t="s">
        <v>594</v>
      </c>
      <c r="W85" s="291"/>
      <c r="AI85" s="293"/>
      <c r="AJ85" s="244"/>
    </row>
    <row r="86" spans="18:44" x14ac:dyDescent="0.25">
      <c r="R86" s="303">
        <v>1720</v>
      </c>
      <c r="S86" s="244" t="s">
        <v>538</v>
      </c>
      <c r="T86" s="291"/>
      <c r="U86" s="307" t="s">
        <v>595</v>
      </c>
      <c r="W86" s="291"/>
      <c r="AI86" s="293"/>
      <c r="AJ86" s="244"/>
    </row>
    <row r="87" spans="18:44" x14ac:dyDescent="0.25">
      <c r="R87" s="303">
        <v>1721</v>
      </c>
      <c r="S87" s="244" t="s">
        <v>539</v>
      </c>
      <c r="T87" s="291"/>
      <c r="U87" s="307" t="s">
        <v>596</v>
      </c>
      <c r="W87" s="291"/>
    </row>
    <row r="88" spans="18:44" x14ac:dyDescent="0.25">
      <c r="R88" s="303">
        <v>1722</v>
      </c>
      <c r="S88" s="244" t="s">
        <v>540</v>
      </c>
      <c r="T88" s="291"/>
      <c r="U88" s="307" t="s">
        <v>597</v>
      </c>
      <c r="W88" s="291"/>
      <c r="AI88" s="293"/>
      <c r="AJ88" s="244"/>
    </row>
    <row r="89" spans="18:44" x14ac:dyDescent="0.25">
      <c r="R89" s="303">
        <v>1723</v>
      </c>
      <c r="S89" s="244" t="s">
        <v>541</v>
      </c>
      <c r="T89" s="291"/>
      <c r="U89" s="307" t="s">
        <v>598</v>
      </c>
      <c r="W89" s="291"/>
      <c r="AI89" s="293"/>
      <c r="AJ89" s="244"/>
    </row>
    <row r="90" spans="18:44" x14ac:dyDescent="0.25">
      <c r="R90" s="303">
        <v>1724</v>
      </c>
      <c r="S90" s="244" t="s">
        <v>542</v>
      </c>
      <c r="T90" s="291"/>
      <c r="U90" s="307" t="s">
        <v>599</v>
      </c>
      <c r="W90" s="291"/>
      <c r="AI90" s="293"/>
      <c r="AJ90" s="244"/>
    </row>
    <row r="91" spans="18:44" x14ac:dyDescent="0.25">
      <c r="R91" s="303">
        <v>1730</v>
      </c>
      <c r="S91" s="244" t="s">
        <v>543</v>
      </c>
      <c r="T91" s="291"/>
      <c r="U91" s="307" t="s">
        <v>600</v>
      </c>
      <c r="W91" s="291"/>
      <c r="AI91" s="293"/>
      <c r="AJ91" s="244"/>
    </row>
    <row r="92" spans="18:44" x14ac:dyDescent="0.25">
      <c r="R92" s="303">
        <v>1731</v>
      </c>
      <c r="S92" s="244" t="s">
        <v>544</v>
      </c>
      <c r="T92" s="291"/>
      <c r="U92" s="307" t="s">
        <v>601</v>
      </c>
      <c r="W92" s="291"/>
    </row>
    <row r="93" spans="18:44" x14ac:dyDescent="0.25">
      <c r="R93" s="303">
        <v>1732</v>
      </c>
      <c r="S93" s="244" t="s">
        <v>545</v>
      </c>
      <c r="T93" s="291"/>
      <c r="U93" s="307" t="s">
        <v>602</v>
      </c>
      <c r="W93" s="291"/>
      <c r="AI93" s="293"/>
      <c r="AJ93" s="244"/>
    </row>
    <row r="94" spans="18:44" x14ac:dyDescent="0.25">
      <c r="R94" s="303">
        <v>1733</v>
      </c>
      <c r="S94" s="244" t="s">
        <v>546</v>
      </c>
      <c r="T94" s="291"/>
      <c r="U94" s="307" t="s">
        <v>612</v>
      </c>
      <c r="W94" s="291"/>
      <c r="AI94" s="293"/>
      <c r="AJ94" s="244"/>
    </row>
    <row r="95" spans="18:44" x14ac:dyDescent="0.25">
      <c r="R95" s="303">
        <v>1740</v>
      </c>
      <c r="S95" s="244" t="s">
        <v>547</v>
      </c>
      <c r="T95" s="291"/>
      <c r="U95" s="307" t="s">
        <v>631</v>
      </c>
      <c r="W95" s="291"/>
      <c r="AI95" s="293"/>
      <c r="AJ95" s="244"/>
    </row>
    <row r="96" spans="18:44" x14ac:dyDescent="0.25">
      <c r="R96" s="303">
        <v>1741</v>
      </c>
      <c r="S96" s="244" t="s">
        <v>548</v>
      </c>
      <c r="T96" s="291"/>
      <c r="U96" s="307" t="s">
        <v>614</v>
      </c>
      <c r="W96" s="291"/>
      <c r="AI96" s="293"/>
      <c r="AJ96" s="244"/>
    </row>
    <row r="97" spans="18:36" x14ac:dyDescent="0.25">
      <c r="R97" s="303">
        <v>1742</v>
      </c>
      <c r="S97" s="244" t="s">
        <v>549</v>
      </c>
      <c r="T97" s="291"/>
      <c r="U97" s="307" t="s">
        <v>615</v>
      </c>
      <c r="W97" s="291"/>
      <c r="AI97" s="293"/>
      <c r="AJ97" s="244"/>
    </row>
    <row r="98" spans="18:36" x14ac:dyDescent="0.25">
      <c r="R98" s="303">
        <v>1743</v>
      </c>
      <c r="S98" s="244" t="s">
        <v>550</v>
      </c>
      <c r="T98" s="291"/>
      <c r="U98" s="307" t="s">
        <v>616</v>
      </c>
      <c r="W98" s="291"/>
    </row>
    <row r="99" spans="18:36" x14ac:dyDescent="0.25">
      <c r="R99" s="303">
        <v>1750</v>
      </c>
      <c r="S99" s="244" t="s">
        <v>551</v>
      </c>
      <c r="T99" s="291"/>
      <c r="U99" s="307" t="s">
        <v>617</v>
      </c>
      <c r="W99" s="291"/>
    </row>
    <row r="100" spans="18:36" x14ac:dyDescent="0.25">
      <c r="R100" s="303">
        <v>8500</v>
      </c>
      <c r="S100" s="244" t="s">
        <v>552</v>
      </c>
      <c r="T100" s="291"/>
      <c r="U100" s="307" t="s">
        <v>618</v>
      </c>
      <c r="W100" s="291"/>
    </row>
    <row r="101" spans="18:36" x14ac:dyDescent="0.25">
      <c r="R101" s="303">
        <v>8501</v>
      </c>
      <c r="S101" s="244" t="s">
        <v>553</v>
      </c>
      <c r="T101" s="291"/>
      <c r="U101" s="307" t="s">
        <v>628</v>
      </c>
      <c r="W101" s="291"/>
    </row>
    <row r="102" spans="18:36" x14ac:dyDescent="0.25">
      <c r="R102" s="303">
        <v>8502</v>
      </c>
      <c r="S102" s="244" t="s">
        <v>554</v>
      </c>
      <c r="T102" s="291"/>
      <c r="U102" s="307" t="s">
        <v>629</v>
      </c>
      <c r="W102" s="291"/>
    </row>
    <row r="103" spans="18:36" x14ac:dyDescent="0.25">
      <c r="R103" s="303">
        <v>8503</v>
      </c>
      <c r="S103" s="244" t="s">
        <v>555</v>
      </c>
      <c r="T103" s="291"/>
      <c r="U103" s="307" t="s">
        <v>630</v>
      </c>
      <c r="W103" s="291"/>
    </row>
    <row r="104" spans="18:36" x14ac:dyDescent="0.25">
      <c r="R104" s="303">
        <v>8504</v>
      </c>
      <c r="S104" s="244" t="s">
        <v>556</v>
      </c>
      <c r="T104" s="291"/>
      <c r="U104" s="307" t="s">
        <v>627</v>
      </c>
      <c r="W104" s="291"/>
    </row>
    <row r="105" spans="18:36" x14ac:dyDescent="0.25">
      <c r="R105" s="340">
        <v>8506</v>
      </c>
      <c r="S105" s="341" t="s">
        <v>557</v>
      </c>
      <c r="T105" s="291"/>
      <c r="U105" s="307" t="s">
        <v>608</v>
      </c>
      <c r="W105" s="291"/>
    </row>
    <row r="106" spans="18:36" x14ac:dyDescent="0.25">
      <c r="R106" s="340">
        <v>8507</v>
      </c>
      <c r="S106" s="341" t="s">
        <v>558</v>
      </c>
      <c r="T106" s="291"/>
      <c r="U106" s="307" t="s">
        <v>609</v>
      </c>
      <c r="W106" s="291"/>
    </row>
    <row r="107" spans="18:36" x14ac:dyDescent="0.25">
      <c r="R107" s="340">
        <v>8508</v>
      </c>
      <c r="S107" s="341" t="s">
        <v>559</v>
      </c>
      <c r="T107" s="291"/>
      <c r="U107" s="307" t="s">
        <v>610</v>
      </c>
      <c r="W107" s="291"/>
    </row>
    <row r="108" spans="18:36" x14ac:dyDescent="0.25">
      <c r="R108" s="340">
        <v>8509</v>
      </c>
      <c r="S108" s="341" t="s">
        <v>560</v>
      </c>
      <c r="T108" s="291"/>
      <c r="U108" s="307" t="s">
        <v>611</v>
      </c>
      <c r="W108" s="291"/>
    </row>
    <row r="109" spans="18:36" x14ac:dyDescent="0.25">
      <c r="R109" s="340">
        <v>8510</v>
      </c>
      <c r="S109" s="341" t="s">
        <v>561</v>
      </c>
      <c r="T109" s="291"/>
      <c r="U109" s="307" t="s">
        <v>613</v>
      </c>
      <c r="W109" s="291"/>
    </row>
    <row r="110" spans="18:36" x14ac:dyDescent="0.25">
      <c r="R110" s="340">
        <v>8511</v>
      </c>
      <c r="S110" s="341" t="s">
        <v>562</v>
      </c>
      <c r="T110" s="291"/>
      <c r="U110" s="307" t="s">
        <v>606</v>
      </c>
      <c r="W110" s="291"/>
    </row>
    <row r="111" spans="18:36" x14ac:dyDescent="0.25">
      <c r="R111" s="340">
        <v>8512</v>
      </c>
      <c r="S111" s="341" t="s">
        <v>563</v>
      </c>
      <c r="T111" s="291"/>
      <c r="U111" s="308" t="s">
        <v>607</v>
      </c>
      <c r="W111" s="291"/>
    </row>
    <row r="112" spans="18:36" x14ac:dyDescent="0.25">
      <c r="R112" s="340">
        <v>8513</v>
      </c>
      <c r="S112" s="341" t="s">
        <v>564</v>
      </c>
      <c r="T112" s="291"/>
      <c r="W112" s="291"/>
    </row>
    <row r="113" spans="18:23" x14ac:dyDescent="0.25">
      <c r="R113" s="340">
        <v>8514</v>
      </c>
      <c r="S113" s="341" t="s">
        <v>565</v>
      </c>
      <c r="T113" s="291"/>
      <c r="W113" s="291"/>
    </row>
    <row r="114" spans="18:23" x14ac:dyDescent="0.25">
      <c r="R114" s="340">
        <v>8515</v>
      </c>
      <c r="S114" s="341" t="s">
        <v>566</v>
      </c>
      <c r="T114" s="291"/>
      <c r="W114" s="291"/>
    </row>
    <row r="115" spans="18:23" x14ac:dyDescent="0.25">
      <c r="R115" s="340">
        <v>8516</v>
      </c>
      <c r="S115" s="341" t="s">
        <v>567</v>
      </c>
      <c r="T115" s="291"/>
      <c r="W115" s="291"/>
    </row>
    <row r="116" spans="18:23" x14ac:dyDescent="0.25">
      <c r="R116" s="340">
        <v>8517</v>
      </c>
      <c r="S116" s="341" t="s">
        <v>568</v>
      </c>
      <c r="T116" s="291"/>
      <c r="W116" s="291"/>
    </row>
    <row r="117" spans="18:23" x14ac:dyDescent="0.25">
      <c r="R117" s="303">
        <v>8524</v>
      </c>
      <c r="S117" s="244" t="s">
        <v>569</v>
      </c>
      <c r="T117" s="291"/>
      <c r="W117" s="291"/>
    </row>
    <row r="118" spans="18:23" x14ac:dyDescent="0.25">
      <c r="R118" s="303">
        <v>8525</v>
      </c>
      <c r="S118" s="244" t="s">
        <v>570</v>
      </c>
      <c r="T118" s="291"/>
      <c r="W118" s="291"/>
    </row>
    <row r="119" spans="18:23" x14ac:dyDescent="0.25">
      <c r="R119" s="303">
        <v>8532</v>
      </c>
      <c r="S119" s="244" t="s">
        <v>571</v>
      </c>
      <c r="T119" s="291"/>
      <c r="U119" s="307"/>
      <c r="W119" s="291"/>
    </row>
    <row r="120" spans="18:23" x14ac:dyDescent="0.25">
      <c r="R120" s="304">
        <v>8533</v>
      </c>
      <c r="S120" s="305" t="s">
        <v>572</v>
      </c>
      <c r="T120" s="292"/>
      <c r="V120" s="297"/>
      <c r="W120" s="292"/>
    </row>
  </sheetData>
  <sheetProtection algorithmName="SHA-512" hashValue="czHAtI9d5s5MjBWYR60H0U0WiMfnhJaloICiC1WutyCM56KzSsDmc9XxSkw4S9iaW5A6yOQSqppLok8tJ7OPXg==" saltValue="1J/I8Jzq2hvWJw4IttBPcg==" spinCount="100000" sheet="1" objects="1" scenarios="1"/>
  <sortState xmlns:xlrd2="http://schemas.microsoft.com/office/spreadsheetml/2017/richdata2" ref="U42:W120">
    <sortCondition ref="U42:U120"/>
  </sortState>
  <mergeCells count="31">
    <mergeCell ref="A1:N1"/>
    <mergeCell ref="A2:D2"/>
    <mergeCell ref="F2:I2"/>
    <mergeCell ref="K2:N2"/>
    <mergeCell ref="A11:I11"/>
    <mergeCell ref="B3:D3"/>
    <mergeCell ref="G3:I3"/>
    <mergeCell ref="L3:N3"/>
    <mergeCell ref="B37:C37"/>
    <mergeCell ref="O11:Q11"/>
    <mergeCell ref="O12:Q12"/>
    <mergeCell ref="B13:D13"/>
    <mergeCell ref="G13:I13"/>
    <mergeCell ref="K21:L21"/>
    <mergeCell ref="K22:L22"/>
    <mergeCell ref="K20:L20"/>
    <mergeCell ref="K11:M11"/>
    <mergeCell ref="K12:M12"/>
    <mergeCell ref="A12:D12"/>
    <mergeCell ref="F12:I12"/>
    <mergeCell ref="X24:Z24"/>
    <mergeCell ref="AA24:AC24"/>
    <mergeCell ref="A22:B22"/>
    <mergeCell ref="T9:AO9"/>
    <mergeCell ref="B36:C36"/>
    <mergeCell ref="AG24:AJ24"/>
    <mergeCell ref="AG12:AH12"/>
    <mergeCell ref="U12:V12"/>
    <mergeCell ref="X12:Y12"/>
    <mergeCell ref="AA12:AB12"/>
    <mergeCell ref="AD12:AE12"/>
  </mergeCells>
  <pageMargins left="0.7" right="0.7" top="0.75" bottom="0.75" header="0.3" footer="0.3"/>
  <pageSetup orientation="landscape" r:id="rId1"/>
  <headerFooter>
    <oddHeader>&amp;C&amp;"Open Sans,Regular"Feedlot Sales &amp; Land Values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4626-D5F2-40D5-95A4-9F4AFD06CDB7}">
  <sheetPr>
    <tabColor rgb="FFFFFFCC"/>
  </sheetPr>
  <dimension ref="A1:V33"/>
  <sheetViews>
    <sheetView workbookViewId="0">
      <selection activeCell="I33" sqref="I33"/>
    </sheetView>
  </sheetViews>
  <sheetFormatPr defaultColWidth="8.85546875" defaultRowHeight="15" x14ac:dyDescent="0.25"/>
  <cols>
    <col min="1" max="2" width="29.7109375" style="90" customWidth="1"/>
    <col min="3" max="3" width="5.42578125" style="90" customWidth="1"/>
    <col min="4" max="4" width="10.7109375" style="90" customWidth="1"/>
    <col min="5" max="6" width="10.85546875" style="90" customWidth="1"/>
    <col min="7" max="7" width="10.85546875" style="94" customWidth="1"/>
    <col min="8" max="8" width="5.42578125" style="94" customWidth="1"/>
    <col min="9" max="9" width="10.7109375" style="94" customWidth="1"/>
    <col min="10" max="12" width="10.85546875" style="94" customWidth="1"/>
    <col min="13" max="13" width="5.42578125" style="94" customWidth="1"/>
    <col min="14" max="14" width="10.5703125" style="90" customWidth="1"/>
    <col min="15" max="17" width="10.5703125" style="94" customWidth="1"/>
    <col min="18" max="18" width="10.5703125" style="92" customWidth="1"/>
    <col min="19" max="19" width="5.42578125" style="90" customWidth="1"/>
    <col min="20" max="16384" width="8.85546875" style="90"/>
  </cols>
  <sheetData>
    <row r="1" spans="1:22" ht="63" customHeight="1" thickBot="1" x14ac:dyDescent="0.5">
      <c r="A1" s="595" t="s">
        <v>184</v>
      </c>
      <c r="B1" s="596"/>
      <c r="C1" s="596"/>
      <c r="D1" s="596"/>
      <c r="E1" s="596"/>
      <c r="F1" s="596"/>
      <c r="G1" s="597"/>
      <c r="H1" s="91"/>
      <c r="I1" s="598" t="s">
        <v>185</v>
      </c>
      <c r="J1" s="599"/>
      <c r="K1" s="599"/>
      <c r="L1" s="600"/>
      <c r="M1" s="91"/>
      <c r="N1" s="601" t="s">
        <v>186</v>
      </c>
      <c r="O1" s="602"/>
      <c r="P1" s="602"/>
      <c r="Q1" s="602"/>
      <c r="R1" s="603"/>
    </row>
    <row r="2" spans="1:22" ht="31.5" customHeight="1" thickBot="1" x14ac:dyDescent="0.3">
      <c r="A2" s="584" t="s">
        <v>154</v>
      </c>
      <c r="B2" s="585"/>
      <c r="E2" s="604"/>
      <c r="F2" s="604"/>
      <c r="G2" s="93"/>
      <c r="I2" s="588" t="s">
        <v>167</v>
      </c>
      <c r="J2" s="589"/>
      <c r="K2" s="589"/>
      <c r="L2" s="590"/>
      <c r="N2" s="95"/>
      <c r="R2" s="96"/>
    </row>
    <row r="3" spans="1:22" ht="15.75" thickBot="1" x14ac:dyDescent="0.3">
      <c r="A3" s="97" t="s">
        <v>143</v>
      </c>
      <c r="B3" s="98" t="s">
        <v>187</v>
      </c>
      <c r="D3" s="99"/>
      <c r="E3" s="100" t="s">
        <v>157</v>
      </c>
      <c r="F3" s="100" t="s">
        <v>158</v>
      </c>
      <c r="G3" s="101" t="s">
        <v>159</v>
      </c>
      <c r="I3" s="227"/>
      <c r="J3" s="237" t="s">
        <v>157</v>
      </c>
      <c r="K3" s="237" t="s">
        <v>158</v>
      </c>
      <c r="L3" s="229" t="s">
        <v>159</v>
      </c>
      <c r="N3" s="104"/>
      <c r="O3" s="105" t="s">
        <v>188</v>
      </c>
      <c r="P3" s="105" t="s">
        <v>189</v>
      </c>
      <c r="Q3" s="105" t="s">
        <v>190</v>
      </c>
      <c r="R3" s="106" t="s">
        <v>191</v>
      </c>
      <c r="T3" s="90" t="s">
        <v>192</v>
      </c>
    </row>
    <row r="4" spans="1:22" ht="15.75" thickBot="1" x14ac:dyDescent="0.3">
      <c r="A4" s="107" t="s">
        <v>160</v>
      </c>
      <c r="B4" s="108" t="s">
        <v>193</v>
      </c>
      <c r="D4" s="109" t="s">
        <v>194</v>
      </c>
      <c r="E4" s="60">
        <v>75</v>
      </c>
      <c r="F4" s="60">
        <v>94</v>
      </c>
      <c r="G4" s="61">
        <v>84.5</v>
      </c>
      <c r="I4" s="110" t="s">
        <v>194</v>
      </c>
      <c r="J4" s="60">
        <v>86</v>
      </c>
      <c r="K4" s="60">
        <v>108</v>
      </c>
      <c r="L4" s="61">
        <v>97</v>
      </c>
      <c r="N4" s="110" t="s">
        <v>194</v>
      </c>
      <c r="O4" s="60">
        <v>121</v>
      </c>
      <c r="P4" s="60">
        <v>140</v>
      </c>
      <c r="Q4" s="60">
        <v>130.5</v>
      </c>
      <c r="R4" s="111">
        <v>0.54437869822485208</v>
      </c>
      <c r="T4" s="112">
        <v>120</v>
      </c>
    </row>
    <row r="5" spans="1:22" ht="15.75" thickBot="1" x14ac:dyDescent="0.3">
      <c r="A5" s="107" t="s">
        <v>161</v>
      </c>
      <c r="B5" s="108" t="s">
        <v>195</v>
      </c>
      <c r="D5" s="113" t="s">
        <v>145</v>
      </c>
      <c r="E5" s="60">
        <v>55</v>
      </c>
      <c r="F5" s="60">
        <v>74</v>
      </c>
      <c r="G5" s="61">
        <v>64.5</v>
      </c>
      <c r="I5" s="114" t="s">
        <v>145</v>
      </c>
      <c r="J5" s="60">
        <v>63</v>
      </c>
      <c r="K5" s="60">
        <v>85</v>
      </c>
      <c r="L5" s="61">
        <v>74</v>
      </c>
      <c r="N5" s="110" t="s">
        <v>145</v>
      </c>
      <c r="O5" s="60">
        <v>101</v>
      </c>
      <c r="P5" s="115">
        <v>120</v>
      </c>
      <c r="Q5" s="60">
        <v>110.5</v>
      </c>
      <c r="R5" s="111">
        <v>0.71317829457364346</v>
      </c>
      <c r="V5" s="116"/>
    </row>
    <row r="6" spans="1:22" ht="15.75" thickBot="1" x14ac:dyDescent="0.3">
      <c r="A6" s="107" t="s">
        <v>162</v>
      </c>
      <c r="B6" s="108" t="s">
        <v>196</v>
      </c>
      <c r="D6" s="109" t="s">
        <v>144</v>
      </c>
      <c r="E6" s="60">
        <v>44</v>
      </c>
      <c r="F6" s="60">
        <v>55</v>
      </c>
      <c r="G6" s="61">
        <v>49.5</v>
      </c>
      <c r="I6" s="110" t="s">
        <v>144</v>
      </c>
      <c r="J6" s="60">
        <v>51</v>
      </c>
      <c r="K6" s="60">
        <v>63</v>
      </c>
      <c r="L6" s="61">
        <v>57</v>
      </c>
      <c r="N6" s="110" t="s">
        <v>144</v>
      </c>
      <c r="O6" s="60">
        <v>90</v>
      </c>
      <c r="P6" s="60">
        <v>101</v>
      </c>
      <c r="Q6" s="60">
        <v>95.5</v>
      </c>
      <c r="R6" s="111">
        <v>0.92929292929292928</v>
      </c>
    </row>
    <row r="7" spans="1:22" ht="15.75" thickBot="1" x14ac:dyDescent="0.3">
      <c r="A7" s="107" t="s">
        <v>163</v>
      </c>
      <c r="B7" s="108" t="s">
        <v>197</v>
      </c>
      <c r="D7" s="117" t="s">
        <v>146</v>
      </c>
      <c r="E7" s="60">
        <v>28</v>
      </c>
      <c r="F7" s="60">
        <v>43</v>
      </c>
      <c r="G7" s="61">
        <v>36</v>
      </c>
      <c r="I7" s="118" t="s">
        <v>146</v>
      </c>
      <c r="J7" s="60">
        <v>32</v>
      </c>
      <c r="K7" s="60">
        <v>49</v>
      </c>
      <c r="L7" s="61">
        <v>41</v>
      </c>
      <c r="N7" s="118" t="s">
        <v>146</v>
      </c>
      <c r="O7" s="60">
        <v>74</v>
      </c>
      <c r="P7" s="60">
        <v>89</v>
      </c>
      <c r="Q7" s="60">
        <v>82</v>
      </c>
      <c r="R7" s="111">
        <v>1.3</v>
      </c>
    </row>
    <row r="8" spans="1:22" ht="15.75" thickBot="1" x14ac:dyDescent="0.3">
      <c r="A8" s="217"/>
      <c r="B8" s="218"/>
      <c r="D8" s="219"/>
      <c r="E8" s="94"/>
      <c r="F8" s="94"/>
      <c r="G8" s="93"/>
      <c r="I8" s="224" t="s">
        <v>157</v>
      </c>
      <c r="J8" s="71">
        <v>22</v>
      </c>
      <c r="K8" s="71">
        <v>39</v>
      </c>
      <c r="L8" s="72">
        <v>31</v>
      </c>
      <c r="N8" s="220"/>
      <c r="R8" s="221"/>
    </row>
    <row r="9" spans="1:22" ht="31.5" customHeight="1" thickBot="1" x14ac:dyDescent="0.3">
      <c r="A9" s="584" t="s">
        <v>155</v>
      </c>
      <c r="B9" s="585"/>
      <c r="E9" s="586"/>
      <c r="F9" s="586"/>
      <c r="G9" s="93"/>
      <c r="I9" s="235"/>
      <c r="J9" s="587"/>
      <c r="K9" s="587"/>
      <c r="L9" s="236"/>
      <c r="N9" s="95"/>
      <c r="R9" s="119"/>
    </row>
    <row r="10" spans="1:22" ht="15.75" thickBot="1" x14ac:dyDescent="0.3">
      <c r="A10" s="97" t="s">
        <v>143</v>
      </c>
      <c r="B10" s="98" t="s">
        <v>187</v>
      </c>
      <c r="D10" s="99"/>
      <c r="E10" s="120" t="s">
        <v>157</v>
      </c>
      <c r="F10" s="120" t="s">
        <v>158</v>
      </c>
      <c r="G10" s="101" t="s">
        <v>159</v>
      </c>
      <c r="I10" s="227"/>
      <c r="J10" s="228" t="s">
        <v>157</v>
      </c>
      <c r="K10" s="228" t="s">
        <v>158</v>
      </c>
      <c r="L10" s="229" t="s">
        <v>159</v>
      </c>
      <c r="N10" s="104"/>
      <c r="O10" s="105" t="s">
        <v>188</v>
      </c>
      <c r="P10" s="105" t="s">
        <v>189</v>
      </c>
      <c r="Q10" s="105" t="s">
        <v>190</v>
      </c>
      <c r="R10" s="106" t="s">
        <v>191</v>
      </c>
    </row>
    <row r="11" spans="1:22" ht="15.75" thickBot="1" x14ac:dyDescent="0.3">
      <c r="A11" s="107" t="s">
        <v>161</v>
      </c>
      <c r="B11" s="108" t="s">
        <v>198</v>
      </c>
      <c r="D11" s="109" t="s">
        <v>145</v>
      </c>
      <c r="E11" s="60">
        <v>60</v>
      </c>
      <c r="F11" s="60">
        <v>81</v>
      </c>
      <c r="G11" s="61">
        <v>70.5</v>
      </c>
      <c r="I11" s="110" t="s">
        <v>145</v>
      </c>
      <c r="J11" s="60">
        <v>69</v>
      </c>
      <c r="K11" s="60">
        <v>93</v>
      </c>
      <c r="L11" s="61">
        <v>81</v>
      </c>
      <c r="N11" s="110" t="s">
        <v>145</v>
      </c>
      <c r="O11" s="60">
        <v>106</v>
      </c>
      <c r="P11" s="60">
        <v>127</v>
      </c>
      <c r="Q11" s="60">
        <v>116.5</v>
      </c>
      <c r="R11" s="111">
        <v>0.65248226950354615</v>
      </c>
    </row>
    <row r="12" spans="1:22" ht="15.75" thickBot="1" x14ac:dyDescent="0.3">
      <c r="A12" s="107" t="s">
        <v>162</v>
      </c>
      <c r="B12" s="108" t="s">
        <v>199</v>
      </c>
      <c r="D12" s="109" t="s">
        <v>144</v>
      </c>
      <c r="E12" s="60">
        <v>48</v>
      </c>
      <c r="F12" s="60">
        <v>60</v>
      </c>
      <c r="G12" s="61">
        <v>54</v>
      </c>
      <c r="I12" s="110" t="s">
        <v>144</v>
      </c>
      <c r="J12" s="60">
        <v>55</v>
      </c>
      <c r="K12" s="60">
        <v>69</v>
      </c>
      <c r="L12" s="61">
        <v>62</v>
      </c>
      <c r="N12" s="110" t="s">
        <v>144</v>
      </c>
      <c r="O12" s="60">
        <v>94</v>
      </c>
      <c r="P12" s="60">
        <v>106</v>
      </c>
      <c r="Q12" s="60">
        <v>100</v>
      </c>
      <c r="R12" s="111">
        <v>0.85185185185185186</v>
      </c>
    </row>
    <row r="13" spans="1:22" ht="15.75" thickBot="1" x14ac:dyDescent="0.3">
      <c r="A13" s="107" t="s">
        <v>163</v>
      </c>
      <c r="B13" s="108" t="s">
        <v>200</v>
      </c>
      <c r="D13" s="109" t="s">
        <v>146</v>
      </c>
      <c r="E13" s="60">
        <v>31</v>
      </c>
      <c r="F13" s="60">
        <v>47</v>
      </c>
      <c r="G13" s="61">
        <v>39</v>
      </c>
      <c r="I13" s="110" t="s">
        <v>146</v>
      </c>
      <c r="J13" s="60">
        <v>36</v>
      </c>
      <c r="K13" s="60">
        <v>54</v>
      </c>
      <c r="L13" s="61">
        <v>45</v>
      </c>
      <c r="N13" s="110" t="s">
        <v>146</v>
      </c>
      <c r="O13" s="60">
        <v>77</v>
      </c>
      <c r="P13" s="60">
        <v>93</v>
      </c>
      <c r="Q13" s="60">
        <v>85</v>
      </c>
      <c r="R13" s="111">
        <v>1.1794871794871795</v>
      </c>
    </row>
    <row r="14" spans="1:22" ht="15.75" thickBot="1" x14ac:dyDescent="0.3">
      <c r="A14" s="217"/>
      <c r="B14" s="218"/>
      <c r="E14" s="94"/>
      <c r="F14" s="94"/>
      <c r="G14" s="93"/>
      <c r="I14" s="224" t="s">
        <v>157</v>
      </c>
      <c r="J14" s="74">
        <v>19</v>
      </c>
      <c r="K14" s="74">
        <v>37</v>
      </c>
      <c r="L14" s="75">
        <v>28</v>
      </c>
      <c r="N14" s="95"/>
      <c r="R14" s="221"/>
    </row>
    <row r="15" spans="1:22" ht="31.5" customHeight="1" thickBot="1" x14ac:dyDescent="0.3">
      <c r="A15" s="584" t="s">
        <v>156</v>
      </c>
      <c r="B15" s="585"/>
      <c r="E15" s="586"/>
      <c r="F15" s="586"/>
      <c r="G15" s="93"/>
      <c r="I15" s="235"/>
      <c r="J15" s="587"/>
      <c r="K15" s="587"/>
      <c r="L15" s="236"/>
      <c r="N15" s="95"/>
      <c r="R15" s="119"/>
    </row>
    <row r="16" spans="1:22" ht="15.75" thickBot="1" x14ac:dyDescent="0.3">
      <c r="A16" s="97" t="s">
        <v>143</v>
      </c>
      <c r="B16" s="98" t="s">
        <v>187</v>
      </c>
      <c r="D16" s="99"/>
      <c r="E16" s="120" t="s">
        <v>157</v>
      </c>
      <c r="F16" s="120" t="s">
        <v>158</v>
      </c>
      <c r="G16" s="101" t="s">
        <v>159</v>
      </c>
      <c r="I16" s="227"/>
      <c r="J16" s="228" t="s">
        <v>157</v>
      </c>
      <c r="K16" s="228" t="s">
        <v>158</v>
      </c>
      <c r="L16" s="229" t="s">
        <v>159</v>
      </c>
      <c r="N16" s="104"/>
      <c r="O16" s="105" t="s">
        <v>188</v>
      </c>
      <c r="P16" s="105" t="s">
        <v>189</v>
      </c>
      <c r="Q16" s="105" t="s">
        <v>190</v>
      </c>
      <c r="R16" s="106" t="s">
        <v>191</v>
      </c>
    </row>
    <row r="17" spans="1:18" ht="15.75" thickBot="1" x14ac:dyDescent="0.3">
      <c r="A17" s="107" t="s">
        <v>161</v>
      </c>
      <c r="B17" s="108" t="s">
        <v>201</v>
      </c>
      <c r="D17" s="109" t="s">
        <v>145</v>
      </c>
      <c r="E17" s="60">
        <v>63</v>
      </c>
      <c r="F17" s="60">
        <v>84</v>
      </c>
      <c r="G17" s="61">
        <v>73.5</v>
      </c>
      <c r="I17" s="110" t="s">
        <v>145</v>
      </c>
      <c r="J17" s="60">
        <v>72</v>
      </c>
      <c r="K17" s="60">
        <v>97</v>
      </c>
      <c r="L17" s="61">
        <v>85</v>
      </c>
      <c r="N17" s="110" t="s">
        <v>145</v>
      </c>
      <c r="O17" s="60">
        <v>109</v>
      </c>
      <c r="P17" s="60">
        <v>130</v>
      </c>
      <c r="Q17" s="60">
        <v>119.5</v>
      </c>
      <c r="R17" s="111">
        <v>0.62585034013605445</v>
      </c>
    </row>
    <row r="18" spans="1:18" ht="15.75" thickBot="1" x14ac:dyDescent="0.3">
      <c r="A18" s="107" t="s">
        <v>162</v>
      </c>
      <c r="B18" s="108" t="s">
        <v>202</v>
      </c>
      <c r="D18" s="109" t="s">
        <v>144</v>
      </c>
      <c r="E18" s="60">
        <v>50</v>
      </c>
      <c r="F18" s="60">
        <v>62</v>
      </c>
      <c r="G18" s="61">
        <v>56</v>
      </c>
      <c r="I18" s="110" t="s">
        <v>144</v>
      </c>
      <c r="J18" s="60">
        <v>58</v>
      </c>
      <c r="K18" s="60">
        <v>71</v>
      </c>
      <c r="L18" s="61">
        <v>64</v>
      </c>
      <c r="N18" s="110" t="s">
        <v>144</v>
      </c>
      <c r="O18" s="60">
        <v>96</v>
      </c>
      <c r="P18" s="60">
        <v>108</v>
      </c>
      <c r="Q18" s="60">
        <v>102</v>
      </c>
      <c r="R18" s="111">
        <v>0.8214285714285714</v>
      </c>
    </row>
    <row r="19" spans="1:18" ht="15.75" thickBot="1" x14ac:dyDescent="0.3">
      <c r="A19" s="107" t="s">
        <v>163</v>
      </c>
      <c r="B19" s="108" t="s">
        <v>203</v>
      </c>
      <c r="D19" s="109" t="s">
        <v>146</v>
      </c>
      <c r="E19" s="60">
        <v>33</v>
      </c>
      <c r="F19" s="60">
        <v>49</v>
      </c>
      <c r="G19" s="61">
        <v>41</v>
      </c>
      <c r="I19" s="110" t="s">
        <v>146</v>
      </c>
      <c r="J19" s="60">
        <v>38</v>
      </c>
      <c r="K19" s="60">
        <v>56</v>
      </c>
      <c r="L19" s="61">
        <v>47</v>
      </c>
      <c r="N19" s="110" t="s">
        <v>146</v>
      </c>
      <c r="O19" s="60">
        <v>79</v>
      </c>
      <c r="P19" s="60">
        <v>95</v>
      </c>
      <c r="Q19" s="60">
        <v>87</v>
      </c>
      <c r="R19" s="111">
        <v>1.1219512195121952</v>
      </c>
    </row>
    <row r="20" spans="1:18" ht="15.75" thickBot="1" x14ac:dyDescent="0.3">
      <c r="A20" s="222"/>
      <c r="B20" s="223"/>
      <c r="E20" s="94"/>
      <c r="F20" s="94"/>
      <c r="G20" s="93"/>
      <c r="I20" s="224" t="s">
        <v>157</v>
      </c>
      <c r="J20" s="74">
        <v>22</v>
      </c>
      <c r="K20" s="74">
        <v>40</v>
      </c>
      <c r="L20" s="75">
        <v>31</v>
      </c>
      <c r="N20" s="95"/>
      <c r="R20" s="221"/>
    </row>
    <row r="21" spans="1:18" ht="31.5" customHeight="1" x14ac:dyDescent="0.25">
      <c r="A21" s="592" t="s">
        <v>164</v>
      </c>
      <c r="B21" s="593"/>
      <c r="E21" s="94"/>
      <c r="F21" s="94"/>
      <c r="G21" s="93"/>
      <c r="I21" s="95"/>
      <c r="L21" s="93"/>
      <c r="N21" s="95"/>
      <c r="R21" s="119"/>
    </row>
    <row r="22" spans="1:18" ht="31.5" customHeight="1" thickBot="1" x14ac:dyDescent="0.3">
      <c r="A22" s="584" t="s">
        <v>165</v>
      </c>
      <c r="B22" s="585"/>
      <c r="E22" s="586"/>
      <c r="F22" s="586"/>
      <c r="G22" s="93"/>
      <c r="I22" s="233"/>
      <c r="J22" s="594"/>
      <c r="K22" s="594"/>
      <c r="L22" s="234"/>
      <c r="N22" s="95"/>
      <c r="R22" s="119"/>
    </row>
    <row r="23" spans="1:18" ht="15.75" thickBot="1" x14ac:dyDescent="0.3">
      <c r="A23" s="97" t="s">
        <v>143</v>
      </c>
      <c r="B23" s="98" t="s">
        <v>187</v>
      </c>
      <c r="D23" s="99"/>
      <c r="E23" s="120" t="s">
        <v>157</v>
      </c>
      <c r="F23" s="120" t="s">
        <v>158</v>
      </c>
      <c r="G23" s="101" t="s">
        <v>159</v>
      </c>
      <c r="I23" s="230"/>
      <c r="J23" s="231" t="s">
        <v>157</v>
      </c>
      <c r="K23" s="231" t="s">
        <v>158</v>
      </c>
      <c r="L23" s="232" t="s">
        <v>159</v>
      </c>
      <c r="N23" s="104"/>
      <c r="O23" s="105" t="s">
        <v>188</v>
      </c>
      <c r="P23" s="105" t="s">
        <v>189</v>
      </c>
      <c r="Q23" s="105" t="s">
        <v>190</v>
      </c>
      <c r="R23" s="106" t="s">
        <v>191</v>
      </c>
    </row>
    <row r="24" spans="1:18" ht="15.75" thickBot="1" x14ac:dyDescent="0.3">
      <c r="A24" s="107" t="s">
        <v>161</v>
      </c>
      <c r="B24" s="108" t="s">
        <v>204</v>
      </c>
      <c r="D24" s="109" t="s">
        <v>145</v>
      </c>
      <c r="E24" s="60">
        <v>50</v>
      </c>
      <c r="F24" s="60">
        <v>72</v>
      </c>
      <c r="G24" s="61">
        <v>61</v>
      </c>
      <c r="I24" s="110" t="s">
        <v>145</v>
      </c>
      <c r="J24" s="60">
        <v>58</v>
      </c>
      <c r="K24" s="60">
        <v>83</v>
      </c>
      <c r="L24" s="61">
        <v>70</v>
      </c>
      <c r="N24" s="110" t="s">
        <v>145</v>
      </c>
      <c r="O24" s="60">
        <v>96</v>
      </c>
      <c r="P24" s="60">
        <v>118</v>
      </c>
      <c r="Q24" s="60">
        <v>107</v>
      </c>
      <c r="R24" s="111">
        <v>0.75409836065573765</v>
      </c>
    </row>
    <row r="25" spans="1:18" ht="15.75" thickBot="1" x14ac:dyDescent="0.3">
      <c r="A25" s="107" t="s">
        <v>162</v>
      </c>
      <c r="B25" s="108" t="s">
        <v>203</v>
      </c>
      <c r="D25" s="109" t="s">
        <v>144</v>
      </c>
      <c r="E25" s="60">
        <v>33</v>
      </c>
      <c r="F25" s="60">
        <v>49</v>
      </c>
      <c r="G25" s="61">
        <v>41</v>
      </c>
      <c r="I25" s="110" t="s">
        <v>144</v>
      </c>
      <c r="J25" s="60">
        <v>38</v>
      </c>
      <c r="K25" s="60">
        <v>56</v>
      </c>
      <c r="L25" s="61">
        <v>47</v>
      </c>
      <c r="N25" s="110" t="s">
        <v>144</v>
      </c>
      <c r="O25" s="60">
        <v>79</v>
      </c>
      <c r="P25" s="60">
        <v>95</v>
      </c>
      <c r="Q25" s="60">
        <v>87</v>
      </c>
      <c r="R25" s="111">
        <v>1.1219512195121952</v>
      </c>
    </row>
    <row r="26" spans="1:18" ht="15.75" thickBot="1" x14ac:dyDescent="0.3">
      <c r="A26" s="107" t="s">
        <v>163</v>
      </c>
      <c r="B26" s="108" t="s">
        <v>205</v>
      </c>
      <c r="D26" s="109" t="s">
        <v>146</v>
      </c>
      <c r="E26" s="60">
        <v>24</v>
      </c>
      <c r="F26" s="60">
        <v>32</v>
      </c>
      <c r="G26" s="61">
        <v>28</v>
      </c>
      <c r="I26" s="110" t="s">
        <v>146</v>
      </c>
      <c r="J26" s="60">
        <v>28</v>
      </c>
      <c r="K26" s="60">
        <v>37</v>
      </c>
      <c r="L26" s="61">
        <v>32</v>
      </c>
      <c r="N26" s="110" t="s">
        <v>146</v>
      </c>
      <c r="O26" s="60">
        <v>70</v>
      </c>
      <c r="P26" s="60">
        <v>78</v>
      </c>
      <c r="Q26" s="60">
        <v>74</v>
      </c>
      <c r="R26" s="111">
        <v>1.6428571428571428</v>
      </c>
    </row>
    <row r="27" spans="1:18" ht="15.75" thickBot="1" x14ac:dyDescent="0.3">
      <c r="A27" s="217"/>
      <c r="B27" s="218"/>
      <c r="E27" s="94"/>
      <c r="F27" s="94"/>
      <c r="G27" s="93"/>
      <c r="I27" s="224" t="s">
        <v>157</v>
      </c>
      <c r="J27" s="74">
        <v>13</v>
      </c>
      <c r="K27" s="74">
        <v>22</v>
      </c>
      <c r="L27" s="75">
        <v>18</v>
      </c>
      <c r="N27" s="95"/>
      <c r="R27" s="221"/>
    </row>
    <row r="28" spans="1:18" ht="31.5" customHeight="1" thickBot="1" x14ac:dyDescent="0.3">
      <c r="A28" s="584" t="s">
        <v>166</v>
      </c>
      <c r="B28" s="585"/>
      <c r="E28" s="586"/>
      <c r="F28" s="586"/>
      <c r="G28" s="93"/>
      <c r="I28" s="225"/>
      <c r="J28" s="591"/>
      <c r="K28" s="591"/>
      <c r="L28" s="226"/>
      <c r="N28" s="95"/>
      <c r="R28" s="119"/>
    </row>
    <row r="29" spans="1:18" ht="15.75" thickBot="1" x14ac:dyDescent="0.3">
      <c r="A29" s="97" t="s">
        <v>143</v>
      </c>
      <c r="B29" s="98" t="s">
        <v>187</v>
      </c>
      <c r="D29" s="99"/>
      <c r="E29" s="120" t="s">
        <v>157</v>
      </c>
      <c r="F29" s="120" t="s">
        <v>158</v>
      </c>
      <c r="G29" s="101" t="s">
        <v>159</v>
      </c>
      <c r="I29" s="102"/>
      <c r="J29" s="121" t="s">
        <v>157</v>
      </c>
      <c r="K29" s="121" t="s">
        <v>158</v>
      </c>
      <c r="L29" s="103" t="s">
        <v>159</v>
      </c>
      <c r="N29" s="104"/>
      <c r="O29" s="105" t="s">
        <v>188</v>
      </c>
      <c r="P29" s="105" t="s">
        <v>189</v>
      </c>
      <c r="Q29" s="105" t="s">
        <v>190</v>
      </c>
      <c r="R29" s="106" t="s">
        <v>191</v>
      </c>
    </row>
    <row r="30" spans="1:18" ht="15.75" thickBot="1" x14ac:dyDescent="0.3">
      <c r="A30" s="107" t="s">
        <v>161</v>
      </c>
      <c r="B30" s="108" t="s">
        <v>206</v>
      </c>
      <c r="D30" s="109" t="s">
        <v>145</v>
      </c>
      <c r="E30" s="60">
        <v>30</v>
      </c>
      <c r="F30" s="60">
        <v>45</v>
      </c>
      <c r="G30" s="61">
        <v>37.5</v>
      </c>
      <c r="I30" s="110" t="s">
        <v>145</v>
      </c>
      <c r="J30" s="60">
        <v>35</v>
      </c>
      <c r="K30" s="60">
        <v>52</v>
      </c>
      <c r="L30" s="61">
        <v>43</v>
      </c>
      <c r="N30" s="110" t="s">
        <v>145</v>
      </c>
      <c r="O30" s="60">
        <v>76</v>
      </c>
      <c r="P30" s="60">
        <v>91</v>
      </c>
      <c r="Q30" s="60">
        <v>83.5</v>
      </c>
      <c r="R30" s="111">
        <v>1.2266666666666666</v>
      </c>
    </row>
    <row r="31" spans="1:18" ht="15.75" thickBot="1" x14ac:dyDescent="0.3">
      <c r="A31" s="107" t="s">
        <v>162</v>
      </c>
      <c r="B31" s="108" t="s">
        <v>207</v>
      </c>
      <c r="D31" s="109" t="s">
        <v>144</v>
      </c>
      <c r="E31" s="60">
        <v>21</v>
      </c>
      <c r="F31" s="60">
        <v>29</v>
      </c>
      <c r="G31" s="61">
        <v>25</v>
      </c>
      <c r="I31" s="110" t="s">
        <v>144</v>
      </c>
      <c r="J31" s="60">
        <v>24</v>
      </c>
      <c r="K31" s="60">
        <v>33</v>
      </c>
      <c r="L31" s="61">
        <v>29</v>
      </c>
      <c r="N31" s="110" t="s">
        <v>144</v>
      </c>
      <c r="O31" s="60">
        <v>67</v>
      </c>
      <c r="P31" s="60">
        <v>75</v>
      </c>
      <c r="Q31" s="60">
        <v>71</v>
      </c>
      <c r="R31" s="111">
        <v>1.84</v>
      </c>
    </row>
    <row r="32" spans="1:18" ht="15.75" thickBot="1" x14ac:dyDescent="0.3">
      <c r="A32" s="107" t="s">
        <v>163</v>
      </c>
      <c r="B32" s="108" t="s">
        <v>208</v>
      </c>
      <c r="C32" s="122"/>
      <c r="D32" s="123" t="s">
        <v>146</v>
      </c>
      <c r="E32" s="124">
        <v>12</v>
      </c>
      <c r="F32" s="124">
        <v>20</v>
      </c>
      <c r="G32" s="125">
        <v>16</v>
      </c>
      <c r="I32" s="110" t="s">
        <v>146</v>
      </c>
      <c r="J32" s="60">
        <v>14</v>
      </c>
      <c r="K32" s="60">
        <v>23</v>
      </c>
      <c r="L32" s="61">
        <v>18</v>
      </c>
      <c r="N32" s="126" t="s">
        <v>146</v>
      </c>
      <c r="O32" s="124">
        <v>58</v>
      </c>
      <c r="P32" s="124">
        <v>66</v>
      </c>
      <c r="Q32" s="124">
        <v>62</v>
      </c>
      <c r="R32" s="127">
        <v>2.875</v>
      </c>
    </row>
    <row r="33" spans="9:12" ht="15.75" thickBot="1" x14ac:dyDescent="0.3">
      <c r="I33" s="224" t="s">
        <v>157</v>
      </c>
      <c r="J33" s="74">
        <v>4</v>
      </c>
      <c r="K33" s="74">
        <v>13</v>
      </c>
      <c r="L33" s="75">
        <v>9</v>
      </c>
    </row>
  </sheetData>
  <sheetProtection algorithmName="SHA-512" hashValue="qW0L9VZgUl29EWxYkb1ngS6du1bkqQH3jMVy/tnCf4AZ+ph/dNK5Bo8QBY/fzQgz00o4xqcv/XQoW3sTE4ungQ==" saltValue="Mb1Bxa+Dxv3swWTzE+g6Gg==" spinCount="100000" sheet="1" objects="1" scenarios="1"/>
  <mergeCells count="19">
    <mergeCell ref="A1:G1"/>
    <mergeCell ref="I1:L1"/>
    <mergeCell ref="N1:R1"/>
    <mergeCell ref="A2:B2"/>
    <mergeCell ref="E2:F2"/>
    <mergeCell ref="A9:B9"/>
    <mergeCell ref="E9:F9"/>
    <mergeCell ref="J9:K9"/>
    <mergeCell ref="I2:L2"/>
    <mergeCell ref="A28:B28"/>
    <mergeCell ref="E28:F28"/>
    <mergeCell ref="J28:K28"/>
    <mergeCell ref="A15:B15"/>
    <mergeCell ref="E15:F15"/>
    <mergeCell ref="J15:K15"/>
    <mergeCell ref="A21:B21"/>
    <mergeCell ref="A22:B22"/>
    <mergeCell ref="E22:F22"/>
    <mergeCell ref="J22:K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8298-3C10-4F45-A46C-2B0991EA8608}">
  <sheetPr>
    <tabColor rgb="FFFFFFCC"/>
  </sheetPr>
  <dimension ref="A1:M26"/>
  <sheetViews>
    <sheetView workbookViewId="0">
      <selection activeCell="L18" sqref="L18"/>
    </sheetView>
  </sheetViews>
  <sheetFormatPr defaultColWidth="15.7109375" defaultRowHeight="15" x14ac:dyDescent="0.25"/>
  <cols>
    <col min="1" max="5" width="15.7109375" style="90"/>
    <col min="6" max="13" width="11.7109375" style="90" customWidth="1"/>
    <col min="14" max="16384" width="15.7109375" style="90"/>
  </cols>
  <sheetData>
    <row r="1" spans="1:13" ht="72" customHeight="1" x14ac:dyDescent="0.3">
      <c r="A1" s="128" t="s">
        <v>209</v>
      </c>
      <c r="B1" s="128" t="s">
        <v>131</v>
      </c>
      <c r="C1" s="128" t="s">
        <v>210</v>
      </c>
      <c r="D1" s="128" t="s">
        <v>211</v>
      </c>
      <c r="E1" s="128" t="s">
        <v>137</v>
      </c>
      <c r="F1" s="128" t="s">
        <v>212</v>
      </c>
      <c r="G1" s="128" t="s">
        <v>213</v>
      </c>
      <c r="H1" s="128" t="s">
        <v>214</v>
      </c>
      <c r="I1" s="128" t="s">
        <v>215</v>
      </c>
      <c r="J1" s="128" t="s">
        <v>216</v>
      </c>
      <c r="K1" s="129" t="s">
        <v>217</v>
      </c>
      <c r="L1" s="129" t="s">
        <v>218</v>
      </c>
      <c r="M1" s="128" t="s">
        <v>219</v>
      </c>
    </row>
    <row r="2" spans="1:13" ht="16.5" x14ac:dyDescent="0.3">
      <c r="A2" s="130">
        <v>3</v>
      </c>
      <c r="B2" s="131" t="s">
        <v>220</v>
      </c>
      <c r="C2" s="131" t="s">
        <v>49</v>
      </c>
      <c r="D2" s="131" t="s">
        <v>221</v>
      </c>
      <c r="E2" s="131">
        <v>475</v>
      </c>
      <c r="F2" s="131">
        <v>43380</v>
      </c>
      <c r="G2" s="132">
        <v>114</v>
      </c>
      <c r="H2" s="133">
        <v>50</v>
      </c>
      <c r="I2" s="134">
        <v>44652</v>
      </c>
      <c r="J2" s="133" t="s">
        <v>145</v>
      </c>
      <c r="K2" s="133" t="s">
        <v>145</v>
      </c>
      <c r="L2" s="133">
        <v>65</v>
      </c>
      <c r="M2" s="135">
        <v>126</v>
      </c>
    </row>
    <row r="3" spans="1:13" ht="16.5" x14ac:dyDescent="0.3">
      <c r="A3" s="136">
        <v>4</v>
      </c>
      <c r="B3" s="137" t="s">
        <v>220</v>
      </c>
      <c r="C3" s="137" t="s">
        <v>222</v>
      </c>
      <c r="D3" s="137" t="s">
        <v>221</v>
      </c>
      <c r="E3" s="137">
        <v>321</v>
      </c>
      <c r="F3" s="137">
        <v>43817</v>
      </c>
      <c r="G3" s="138">
        <v>171</v>
      </c>
      <c r="H3" s="139">
        <v>40</v>
      </c>
      <c r="I3" s="140">
        <v>43313</v>
      </c>
      <c r="J3" s="139" t="s">
        <v>145</v>
      </c>
      <c r="K3" s="139" t="s">
        <v>146</v>
      </c>
      <c r="L3" s="139">
        <v>48</v>
      </c>
      <c r="M3" s="141">
        <v>94</v>
      </c>
    </row>
    <row r="4" spans="1:13" ht="16.5" x14ac:dyDescent="0.3">
      <c r="A4" s="130">
        <v>5</v>
      </c>
      <c r="B4" s="131" t="s">
        <v>220</v>
      </c>
      <c r="C4" s="131" t="s">
        <v>223</v>
      </c>
      <c r="D4" s="131" t="s">
        <v>221</v>
      </c>
      <c r="E4" s="131">
        <v>560</v>
      </c>
      <c r="F4" s="131">
        <v>69310</v>
      </c>
      <c r="G4" s="132">
        <v>155</v>
      </c>
      <c r="H4" s="133">
        <v>25</v>
      </c>
      <c r="I4" s="134">
        <v>43313</v>
      </c>
      <c r="J4" s="133" t="s">
        <v>145</v>
      </c>
      <c r="K4" s="133" t="s">
        <v>146</v>
      </c>
      <c r="L4" s="133">
        <v>48</v>
      </c>
      <c r="M4" s="135">
        <v>139</v>
      </c>
    </row>
    <row r="5" spans="1:13" ht="16.5" x14ac:dyDescent="0.3">
      <c r="A5" s="130">
        <v>7</v>
      </c>
      <c r="B5" s="131" t="s">
        <v>220</v>
      </c>
      <c r="C5" s="131" t="s">
        <v>224</v>
      </c>
      <c r="D5" s="131" t="s">
        <v>221</v>
      </c>
      <c r="E5" s="131">
        <v>110</v>
      </c>
      <c r="F5" s="131">
        <v>13700</v>
      </c>
      <c r="G5" s="132">
        <v>182</v>
      </c>
      <c r="H5" s="133">
        <v>41</v>
      </c>
      <c r="I5" s="134">
        <v>43862</v>
      </c>
      <c r="J5" s="133" t="s">
        <v>144</v>
      </c>
      <c r="K5" s="133" t="s">
        <v>145</v>
      </c>
      <c r="L5" s="133">
        <v>25</v>
      </c>
      <c r="M5" s="135">
        <v>129</v>
      </c>
    </row>
    <row r="6" spans="1:13" ht="16.5" x14ac:dyDescent="0.3">
      <c r="A6" s="136">
        <v>8</v>
      </c>
      <c r="B6" s="137" t="s">
        <v>220</v>
      </c>
      <c r="C6" s="137" t="s">
        <v>225</v>
      </c>
      <c r="D6" s="137" t="s">
        <v>221</v>
      </c>
      <c r="E6" s="137">
        <v>142</v>
      </c>
      <c r="F6" s="137">
        <v>13895</v>
      </c>
      <c r="G6" s="138">
        <v>99</v>
      </c>
      <c r="H6" s="139">
        <v>48</v>
      </c>
      <c r="I6" s="140">
        <v>43435</v>
      </c>
      <c r="J6" s="139" t="s">
        <v>144</v>
      </c>
      <c r="K6" s="139" t="s">
        <v>145</v>
      </c>
      <c r="L6" s="139">
        <v>40</v>
      </c>
      <c r="M6" s="141">
        <v>116</v>
      </c>
    </row>
    <row r="9" spans="1:13" ht="17.25" thickBot="1" x14ac:dyDescent="0.35">
      <c r="A9" s="605" t="s">
        <v>226</v>
      </c>
      <c r="B9" s="606"/>
      <c r="C9" s="606"/>
      <c r="D9" s="606"/>
      <c r="E9" s="607"/>
    </row>
    <row r="10" spans="1:13" ht="16.5" x14ac:dyDescent="0.3">
      <c r="A10" s="142"/>
      <c r="B10" s="143" t="s">
        <v>152</v>
      </c>
      <c r="C10" s="143" t="s">
        <v>227</v>
      </c>
      <c r="D10" s="143" t="s">
        <v>144</v>
      </c>
      <c r="E10" s="143" t="s">
        <v>228</v>
      </c>
    </row>
    <row r="11" spans="1:13" ht="16.5" x14ac:dyDescent="0.3">
      <c r="A11" s="144" t="s">
        <v>145</v>
      </c>
      <c r="B11" s="145">
        <v>94</v>
      </c>
      <c r="C11" s="145">
        <v>139</v>
      </c>
      <c r="D11" s="145">
        <f>AVERAGE(M2:M4)</f>
        <v>119.66666666666667</v>
      </c>
      <c r="E11" s="145">
        <f>MEDIAN(M2:M4)</f>
        <v>126</v>
      </c>
    </row>
    <row r="12" spans="1:13" ht="16.5" x14ac:dyDescent="0.3">
      <c r="A12" s="144" t="s">
        <v>144</v>
      </c>
      <c r="B12" s="145">
        <v>116</v>
      </c>
      <c r="C12" s="145">
        <v>129</v>
      </c>
      <c r="D12" s="145">
        <f>AVERAGE(M5:M6)</f>
        <v>122.5</v>
      </c>
      <c r="E12" s="145">
        <f>MEDIAN(M5:M6)</f>
        <v>122.5</v>
      </c>
    </row>
    <row r="13" spans="1:13" ht="16.5" x14ac:dyDescent="0.3">
      <c r="A13" s="144" t="s">
        <v>146</v>
      </c>
      <c r="B13" s="145" t="s">
        <v>229</v>
      </c>
      <c r="C13" s="145" t="s">
        <v>229</v>
      </c>
      <c r="D13" s="145" t="s">
        <v>229</v>
      </c>
      <c r="E13" s="145" t="s">
        <v>229</v>
      </c>
    </row>
    <row r="16" spans="1:13" ht="17.25" thickBot="1" x14ac:dyDescent="0.35">
      <c r="A16" s="608" t="s">
        <v>230</v>
      </c>
      <c r="B16" s="609"/>
      <c r="C16" s="609"/>
      <c r="D16" s="609"/>
      <c r="E16" s="610"/>
    </row>
    <row r="17" spans="1:5" ht="16.5" x14ac:dyDescent="0.3">
      <c r="A17" s="142"/>
      <c r="B17" s="143" t="s">
        <v>152</v>
      </c>
      <c r="C17" s="143" t="s">
        <v>227</v>
      </c>
      <c r="D17" s="143" t="s">
        <v>144</v>
      </c>
      <c r="E17" s="143" t="s">
        <v>228</v>
      </c>
    </row>
    <row r="18" spans="1:5" ht="16.5" x14ac:dyDescent="0.3">
      <c r="A18" s="144" t="s">
        <v>145</v>
      </c>
      <c r="B18" s="145">
        <v>116</v>
      </c>
      <c r="C18" s="145">
        <v>129</v>
      </c>
      <c r="D18" s="145">
        <f>AVERAGE(M2,M5:M6)</f>
        <v>123.66666666666667</v>
      </c>
      <c r="E18" s="145">
        <f>MEDIAN(M2,M5:M6)</f>
        <v>126</v>
      </c>
    </row>
    <row r="19" spans="1:5" ht="16.5" x14ac:dyDescent="0.3">
      <c r="A19" s="144" t="s">
        <v>144</v>
      </c>
      <c r="B19" s="145" t="s">
        <v>229</v>
      </c>
      <c r="C19" s="145" t="s">
        <v>229</v>
      </c>
      <c r="D19" s="145" t="s">
        <v>229</v>
      </c>
      <c r="E19" s="145" t="s">
        <v>229</v>
      </c>
    </row>
    <row r="20" spans="1:5" ht="16.5" x14ac:dyDescent="0.3">
      <c r="A20" s="144" t="s">
        <v>146</v>
      </c>
      <c r="B20" s="145">
        <v>94</v>
      </c>
      <c r="C20" s="145">
        <v>139</v>
      </c>
      <c r="D20" s="145">
        <f>AVERAGE(M3:M4)</f>
        <v>116.5</v>
      </c>
      <c r="E20" s="145">
        <f>MEDIAN(M3:M4)</f>
        <v>116.5</v>
      </c>
    </row>
    <row r="22" spans="1:5" ht="15.75" thickBot="1" x14ac:dyDescent="0.3"/>
    <row r="23" spans="1:5" ht="17.25" thickBot="1" x14ac:dyDescent="0.35">
      <c r="A23" s="611" t="s">
        <v>231</v>
      </c>
      <c r="B23" s="612"/>
      <c r="C23" s="612"/>
      <c r="D23" s="612"/>
      <c r="E23" s="613"/>
    </row>
    <row r="24" spans="1:5" ht="16.5" x14ac:dyDescent="0.3">
      <c r="A24" s="142"/>
      <c r="B24" s="143" t="s">
        <v>152</v>
      </c>
      <c r="C24" s="143" t="s">
        <v>227</v>
      </c>
      <c r="D24" s="143" t="s">
        <v>144</v>
      </c>
      <c r="E24" s="143" t="s">
        <v>228</v>
      </c>
    </row>
    <row r="25" spans="1:5" ht="16.5" x14ac:dyDescent="0.3">
      <c r="A25" s="144" t="s">
        <v>232</v>
      </c>
      <c r="B25" s="145" t="s">
        <v>229</v>
      </c>
      <c r="C25" s="145" t="s">
        <v>229</v>
      </c>
      <c r="D25" s="145" t="s">
        <v>229</v>
      </c>
      <c r="E25" s="145" t="s">
        <v>229</v>
      </c>
    </row>
    <row r="26" spans="1:5" ht="16.5" x14ac:dyDescent="0.3">
      <c r="A26" s="144" t="s">
        <v>220</v>
      </c>
      <c r="B26" s="145">
        <v>94</v>
      </c>
      <c r="C26" s="145">
        <v>139</v>
      </c>
      <c r="D26" s="145">
        <f>AVERAGE(M2:M6)</f>
        <v>120.8</v>
      </c>
      <c r="E26" s="145">
        <f>MEDIAN(M2:M6)</f>
        <v>126</v>
      </c>
    </row>
  </sheetData>
  <sheetProtection algorithmName="SHA-512" hashValue="HmBaEITkbQGbPNbgetJgLvHSdv3wMHu3YLOACMhPd0saWAEOkvwiefvgOqykqluN/9AFUshLHH6xg8PMesJs5w==" saltValue="jPytSKXPJfC4FOhoFuRALA==" spinCount="100000" sheet="1" objects="1" scenarios="1"/>
  <mergeCells count="3">
    <mergeCell ref="A9:E9"/>
    <mergeCell ref="A16:E16"/>
    <mergeCell ref="A23:E23"/>
  </mergeCells>
  <pageMargins left="0.7" right="0.7" top="0.75" bottom="0.75" header="0.3" footer="0.3"/>
  <ignoredErrors>
    <ignoredError sqref="D11:E12 D20:E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FL Cover Sheet</vt:lpstr>
      <vt:lpstr>Value Reconciliation</vt:lpstr>
      <vt:lpstr>Data Entry-Inventory Worksheet</vt:lpstr>
      <vt:lpstr>Tables</vt:lpstr>
      <vt:lpstr>COMPARE TBLS-SALES-SUPPORT 15%</vt:lpstr>
      <vt:lpstr>Vendor Sales Data-NOT USED 2025</vt:lpstr>
      <vt:lpstr>'Data Entry-Inventory Worksheet'!Print_Area</vt:lpstr>
      <vt:lpstr>'FL Cover Sheet'!Print_Area</vt:lpstr>
      <vt:lpstr>'Value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Kent [KDOR]</dc:creator>
  <cp:lastModifiedBy>Mitchell Slocum [KDOR]</cp:lastModifiedBy>
  <cp:lastPrinted>2024-12-19T23:25:26Z</cp:lastPrinted>
  <dcterms:created xsi:type="dcterms:W3CDTF">2024-12-16T20:06:45Z</dcterms:created>
  <dcterms:modified xsi:type="dcterms:W3CDTF">2025-01-15T19:33:33Z</dcterms:modified>
</cp:coreProperties>
</file>