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\\pandrfs\Policy and Research\TOSHI DUTIES\Reporting Duties\FHWA report duties\6 FHWA551M_motor_fuel\"/>
    </mc:Choice>
  </mc:AlternateContent>
  <bookViews>
    <workbookView xWindow="0" yWindow="0" windowWidth="21570" windowHeight="8160" activeTab="12"/>
  </bookViews>
  <sheets>
    <sheet name="Jan18" sheetId="1" r:id="rId1"/>
    <sheet name="Feb18" sheetId="2" r:id="rId2"/>
    <sheet name="Mar18" sheetId="3" r:id="rId3"/>
    <sheet name="Apr18" sheetId="4" r:id="rId4"/>
    <sheet name="May18" sheetId="5" r:id="rId5"/>
    <sheet name="June18" sheetId="6" r:id="rId6"/>
    <sheet name="Jul18" sheetId="7" r:id="rId7"/>
    <sheet name="Aug18" sheetId="8" r:id="rId8"/>
    <sheet name="Sep18" sheetId="9" r:id="rId9"/>
    <sheet name="Oct18" sheetId="10" r:id="rId10"/>
    <sheet name="Nov18" sheetId="11" r:id="rId11"/>
    <sheet name="Dec18" sheetId="12" r:id="rId12"/>
    <sheet name="551m2018" sheetId="13" r:id="rId13"/>
  </sheets>
  <externalReferences>
    <externalReference r:id="rId14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3" l="1"/>
  <c r="D32" i="13"/>
  <c r="D31" i="13"/>
  <c r="D30" i="13"/>
  <c r="D29" i="13"/>
  <c r="D28" i="13"/>
  <c r="D27" i="13"/>
  <c r="D21" i="13"/>
  <c r="D20" i="13"/>
  <c r="D19" i="13"/>
  <c r="D18" i="13"/>
  <c r="D17" i="13"/>
  <c r="D16" i="13"/>
  <c r="D14" i="13"/>
  <c r="E33" i="13"/>
  <c r="E32" i="13"/>
  <c r="E31" i="13"/>
  <c r="E30" i="13"/>
  <c r="E29" i="13"/>
  <c r="E28" i="13"/>
  <c r="E27" i="13"/>
  <c r="E21" i="13"/>
  <c r="E20" i="13"/>
  <c r="E19" i="13"/>
  <c r="E18" i="13"/>
  <c r="E17" i="13"/>
  <c r="E16" i="13"/>
  <c r="F15" i="13"/>
  <c r="G14" i="13"/>
  <c r="F14" i="13"/>
  <c r="E14" i="13"/>
  <c r="H14" i="13" l="1"/>
  <c r="F47" i="13"/>
  <c r="E25" i="13"/>
  <c r="E26" i="13" s="1"/>
  <c r="D25" i="13"/>
  <c r="E44" i="13"/>
  <c r="D44" i="13"/>
  <c r="F26" i="13"/>
  <c r="D14" i="2"/>
  <c r="D26" i="13" l="1"/>
  <c r="E45" i="13"/>
  <c r="F85" i="12"/>
  <c r="D45" i="13" l="1"/>
  <c r="D14" i="11"/>
  <c r="J45" i="13" l="1"/>
  <c r="F85" i="9"/>
  <c r="F18" i="9" s="1"/>
  <c r="E52" i="13" l="1"/>
  <c r="E53" i="13" s="1"/>
  <c r="D52" i="13"/>
  <c r="G44" i="13"/>
  <c r="F44" i="13"/>
  <c r="G43" i="13"/>
  <c r="F43" i="13"/>
  <c r="E43" i="13"/>
  <c r="D43" i="13"/>
  <c r="G42" i="13"/>
  <c r="F42" i="13"/>
  <c r="E42" i="13"/>
  <c r="D42" i="13"/>
  <c r="G41" i="13"/>
  <c r="F41" i="13"/>
  <c r="E41" i="13"/>
  <c r="D41" i="13"/>
  <c r="G40" i="13"/>
  <c r="F40" i="13"/>
  <c r="E40" i="13"/>
  <c r="D40" i="13"/>
  <c r="G39" i="13"/>
  <c r="F39" i="13"/>
  <c r="E39" i="13"/>
  <c r="D39" i="13"/>
  <c r="G38" i="13"/>
  <c r="F38" i="13"/>
  <c r="E38" i="13"/>
  <c r="D38" i="13"/>
  <c r="G37" i="13"/>
  <c r="F37" i="13"/>
  <c r="E37" i="13"/>
  <c r="D37" i="13"/>
  <c r="G36" i="13"/>
  <c r="F36" i="13"/>
  <c r="E36" i="13"/>
  <c r="D36" i="13"/>
  <c r="G35" i="13"/>
  <c r="F35" i="13"/>
  <c r="E35" i="13"/>
  <c r="D35" i="13"/>
  <c r="G34" i="13"/>
  <c r="F34" i="13"/>
  <c r="E34" i="13"/>
  <c r="D34" i="13"/>
  <c r="G33" i="13"/>
  <c r="F33" i="13"/>
  <c r="H33" i="13" s="1"/>
  <c r="G32" i="13"/>
  <c r="F32" i="13"/>
  <c r="G31" i="13"/>
  <c r="F31" i="13"/>
  <c r="H31" i="13" s="1"/>
  <c r="G30" i="13"/>
  <c r="F30" i="13"/>
  <c r="H30" i="13" s="1"/>
  <c r="G29" i="13"/>
  <c r="F29" i="13"/>
  <c r="G28" i="13"/>
  <c r="F28" i="13"/>
  <c r="H28" i="13" s="1"/>
  <c r="G27" i="13"/>
  <c r="F27" i="13"/>
  <c r="H27" i="13" s="1"/>
  <c r="G24" i="13"/>
  <c r="F24" i="13"/>
  <c r="E24" i="13"/>
  <c r="D24" i="13"/>
  <c r="G23" i="13"/>
  <c r="F23" i="13"/>
  <c r="E23" i="13"/>
  <c r="D23" i="13"/>
  <c r="G22" i="13"/>
  <c r="F22" i="13"/>
  <c r="E22" i="13"/>
  <c r="D22" i="13"/>
  <c r="G21" i="13"/>
  <c r="F21" i="13"/>
  <c r="G20" i="13"/>
  <c r="F20" i="13"/>
  <c r="H20" i="13" s="1"/>
  <c r="G19" i="13"/>
  <c r="F19" i="13"/>
  <c r="H19" i="13" s="1"/>
  <c r="G18" i="13"/>
  <c r="F18" i="13"/>
  <c r="G17" i="13"/>
  <c r="F17" i="13"/>
  <c r="H17" i="13" s="1"/>
  <c r="G16" i="13"/>
  <c r="F16" i="13"/>
  <c r="H16" i="13" s="1"/>
  <c r="G15" i="13"/>
  <c r="F49" i="13"/>
  <c r="H22" i="13" l="1"/>
  <c r="H24" i="13"/>
  <c r="H18" i="13"/>
  <c r="H21" i="13"/>
  <c r="H23" i="13"/>
  <c r="H29" i="13"/>
  <c r="H32" i="13"/>
  <c r="H36" i="13"/>
  <c r="H39" i="13"/>
  <c r="H42" i="13"/>
  <c r="H35" i="13"/>
  <c r="H38" i="13"/>
  <c r="H41" i="13"/>
  <c r="F45" i="13"/>
  <c r="H44" i="13"/>
  <c r="H34" i="13"/>
  <c r="H37" i="13"/>
  <c r="H40" i="13"/>
  <c r="H43" i="13"/>
  <c r="G26" i="13"/>
  <c r="H26" i="13" s="1"/>
  <c r="H15" i="13"/>
  <c r="F25" i="13"/>
  <c r="G25" i="13"/>
  <c r="G45" i="13"/>
  <c r="G52" i="13" s="1"/>
  <c r="D53" i="13"/>
  <c r="H25" i="13" l="1"/>
  <c r="F52" i="13"/>
  <c r="F53" i="13" s="1"/>
  <c r="H45" i="13"/>
  <c r="G53" i="13"/>
  <c r="F85" i="6"/>
  <c r="H52" i="13" l="1"/>
  <c r="F18" i="3"/>
  <c r="F85" i="3"/>
  <c r="H53" i="13" l="1"/>
  <c r="G54" i="13"/>
  <c r="H54" i="13"/>
  <c r="E54" i="13"/>
  <c r="D54" i="13"/>
  <c r="F54" i="13"/>
  <c r="D28" i="3"/>
  <c r="D14" i="3"/>
  <c r="D29" i="3" l="1"/>
  <c r="D28" i="2"/>
  <c r="F85" i="1" l="1"/>
  <c r="F18" i="1" s="1"/>
  <c r="B87" i="12" l="1"/>
  <c r="H72" i="12"/>
  <c r="H71" i="12"/>
  <c r="H70" i="12"/>
  <c r="H69" i="12"/>
  <c r="H68" i="12"/>
  <c r="H67" i="12"/>
  <c r="G47" i="12"/>
  <c r="F47" i="12"/>
  <c r="E47" i="12"/>
  <c r="D47" i="12"/>
  <c r="H39" i="12"/>
  <c r="H38" i="12"/>
  <c r="H37" i="12"/>
  <c r="H36" i="12"/>
  <c r="H35" i="12"/>
  <c r="H34" i="12"/>
  <c r="H33" i="12"/>
  <c r="H32" i="12"/>
  <c r="H31" i="12"/>
  <c r="H30" i="12"/>
  <c r="G28" i="12"/>
  <c r="F28" i="12"/>
  <c r="E28" i="12"/>
  <c r="D28" i="12"/>
  <c r="H27" i="12"/>
  <c r="H26" i="12"/>
  <c r="H25" i="12"/>
  <c r="H24" i="12"/>
  <c r="H23" i="12"/>
  <c r="H22" i="12"/>
  <c r="H21" i="12"/>
  <c r="H20" i="12"/>
  <c r="H19" i="12"/>
  <c r="F18" i="12"/>
  <c r="G14" i="12"/>
  <c r="G91" i="12" s="1"/>
  <c r="F14" i="12"/>
  <c r="E14" i="12"/>
  <c r="D14" i="12"/>
  <c r="D29" i="12" l="1"/>
  <c r="D48" i="12" s="1"/>
  <c r="D57" i="12" s="1"/>
  <c r="E29" i="12"/>
  <c r="E48" i="12" s="1"/>
  <c r="E57" i="12" s="1"/>
  <c r="H47" i="12"/>
  <c r="F29" i="12"/>
  <c r="F48" i="12" s="1"/>
  <c r="F57" i="12" s="1"/>
  <c r="H28" i="12"/>
  <c r="F91" i="12"/>
  <c r="H91" i="12" s="1"/>
  <c r="E84" i="12"/>
  <c r="E87" i="12" s="1"/>
  <c r="G29" i="12"/>
  <c r="G48" i="12" s="1"/>
  <c r="G57" i="12" s="1"/>
  <c r="H14" i="12"/>
  <c r="D28" i="11"/>
  <c r="B87" i="11"/>
  <c r="H72" i="11"/>
  <c r="H71" i="11"/>
  <c r="H70" i="11"/>
  <c r="H69" i="11"/>
  <c r="H68" i="11"/>
  <c r="H67" i="11"/>
  <c r="G47" i="11"/>
  <c r="F47" i="11"/>
  <c r="E47" i="11"/>
  <c r="D47" i="11"/>
  <c r="H39" i="11"/>
  <c r="H38" i="11"/>
  <c r="H37" i="11"/>
  <c r="H36" i="11"/>
  <c r="H35" i="11"/>
  <c r="H34" i="11"/>
  <c r="H33" i="11"/>
  <c r="H32" i="11"/>
  <c r="H31" i="11"/>
  <c r="H30" i="11"/>
  <c r="G28" i="11"/>
  <c r="F28" i="11"/>
  <c r="E28" i="11"/>
  <c r="H27" i="11"/>
  <c r="H26" i="11"/>
  <c r="H25" i="11"/>
  <c r="H24" i="11"/>
  <c r="H23" i="11"/>
  <c r="H22" i="11"/>
  <c r="H21" i="11"/>
  <c r="H20" i="11"/>
  <c r="H19" i="11"/>
  <c r="F18" i="11"/>
  <c r="G14" i="11"/>
  <c r="G91" i="11" s="1"/>
  <c r="F14" i="11"/>
  <c r="F91" i="11" s="1"/>
  <c r="E14" i="11"/>
  <c r="H29" i="12" l="1"/>
  <c r="F84" i="12"/>
  <c r="F87" i="12" s="1"/>
  <c r="H48" i="12"/>
  <c r="H57" i="12" s="1"/>
  <c r="H91" i="11"/>
  <c r="E84" i="11"/>
  <c r="E87" i="11" s="1"/>
  <c r="E29" i="11"/>
  <c r="E48" i="11" s="1"/>
  <c r="E57" i="11" s="1"/>
  <c r="H47" i="11"/>
  <c r="H28" i="11"/>
  <c r="H14" i="11"/>
  <c r="D29" i="11"/>
  <c r="D48" i="11" s="1"/>
  <c r="G29" i="11"/>
  <c r="G48" i="11" s="1"/>
  <c r="G57" i="11" s="1"/>
  <c r="F29" i="11"/>
  <c r="B87" i="10"/>
  <c r="H72" i="10"/>
  <c r="H71" i="10"/>
  <c r="H70" i="10"/>
  <c r="H69" i="10"/>
  <c r="H68" i="10"/>
  <c r="H67" i="10"/>
  <c r="G47" i="10"/>
  <c r="F47" i="10"/>
  <c r="E47" i="10"/>
  <c r="D47" i="10"/>
  <c r="H39" i="10"/>
  <c r="H38" i="10"/>
  <c r="H37" i="10"/>
  <c r="H36" i="10"/>
  <c r="H35" i="10"/>
  <c r="H34" i="10"/>
  <c r="H33" i="10"/>
  <c r="H32" i="10"/>
  <c r="H31" i="10"/>
  <c r="H30" i="10"/>
  <c r="G28" i="10"/>
  <c r="F28" i="10"/>
  <c r="E28" i="10"/>
  <c r="D28" i="10"/>
  <c r="H27" i="10"/>
  <c r="H26" i="10"/>
  <c r="H25" i="10"/>
  <c r="H24" i="10"/>
  <c r="H23" i="10"/>
  <c r="H22" i="10"/>
  <c r="H21" i="10"/>
  <c r="H20" i="10"/>
  <c r="H19" i="10"/>
  <c r="F18" i="10"/>
  <c r="G14" i="10"/>
  <c r="G91" i="10" s="1"/>
  <c r="F14" i="10"/>
  <c r="F91" i="10" s="1"/>
  <c r="E14" i="10"/>
  <c r="D14" i="10"/>
  <c r="H91" i="10" l="1"/>
  <c r="H47" i="10"/>
  <c r="H29" i="11"/>
  <c r="F84" i="11"/>
  <c r="F87" i="11" s="1"/>
  <c r="F48" i="11"/>
  <c r="F57" i="11" s="1"/>
  <c r="D57" i="11"/>
  <c r="H28" i="10"/>
  <c r="D29" i="10"/>
  <c r="D48" i="10" s="1"/>
  <c r="D57" i="10" s="1"/>
  <c r="E84" i="10"/>
  <c r="E87" i="10" s="1"/>
  <c r="E29" i="10"/>
  <c r="E48" i="10" s="1"/>
  <c r="E57" i="10" s="1"/>
  <c r="F29" i="10"/>
  <c r="F48" i="10" s="1"/>
  <c r="F57" i="10" s="1"/>
  <c r="G29" i="10"/>
  <c r="G48" i="10" s="1"/>
  <c r="G57" i="10" s="1"/>
  <c r="H14" i="10"/>
  <c r="H48" i="11" l="1"/>
  <c r="H57" i="11" s="1"/>
  <c r="H29" i="10"/>
  <c r="F84" i="10"/>
  <c r="F87" i="10" s="1"/>
  <c r="H48" i="10"/>
  <c r="H57" i="10" s="1"/>
  <c r="B87" i="9"/>
  <c r="H72" i="9"/>
  <c r="H71" i="9"/>
  <c r="H70" i="9"/>
  <c r="H69" i="9"/>
  <c r="H68" i="9"/>
  <c r="H67" i="9"/>
  <c r="G47" i="9"/>
  <c r="F47" i="9"/>
  <c r="E47" i="9"/>
  <c r="D47" i="9"/>
  <c r="H39" i="9"/>
  <c r="H38" i="9"/>
  <c r="H37" i="9"/>
  <c r="H36" i="9"/>
  <c r="H35" i="9"/>
  <c r="H34" i="9"/>
  <c r="H33" i="9"/>
  <c r="H32" i="9"/>
  <c r="H31" i="9"/>
  <c r="H30" i="9"/>
  <c r="G28" i="9"/>
  <c r="F28" i="9"/>
  <c r="E28" i="9"/>
  <c r="D28" i="9"/>
  <c r="H27" i="9"/>
  <c r="H26" i="9"/>
  <c r="H25" i="9"/>
  <c r="H24" i="9"/>
  <c r="H23" i="9"/>
  <c r="H22" i="9"/>
  <c r="H21" i="9"/>
  <c r="H20" i="9"/>
  <c r="H19" i="9"/>
  <c r="G14" i="9"/>
  <c r="G91" i="9" s="1"/>
  <c r="F14" i="9"/>
  <c r="F91" i="9" s="1"/>
  <c r="E14" i="9"/>
  <c r="D14" i="9"/>
  <c r="E84" i="9" l="1"/>
  <c r="E87" i="9" s="1"/>
  <c r="E29" i="9"/>
  <c r="E48" i="9" s="1"/>
  <c r="E57" i="9" s="1"/>
  <c r="H91" i="9"/>
  <c r="H47" i="9"/>
  <c r="H28" i="9"/>
  <c r="H14" i="9"/>
  <c r="D29" i="9"/>
  <c r="D48" i="9" s="1"/>
  <c r="F29" i="9"/>
  <c r="F48" i="9" s="1"/>
  <c r="F57" i="9" s="1"/>
  <c r="G29" i="9"/>
  <c r="G48" i="9" s="1"/>
  <c r="G57" i="9" s="1"/>
  <c r="B87" i="8"/>
  <c r="H72" i="8"/>
  <c r="H71" i="8"/>
  <c r="H70" i="8"/>
  <c r="H69" i="8"/>
  <c r="H68" i="8"/>
  <c r="H67" i="8"/>
  <c r="G47" i="8"/>
  <c r="F47" i="8"/>
  <c r="E47" i="8"/>
  <c r="D47" i="8"/>
  <c r="H39" i="8"/>
  <c r="H38" i="8"/>
  <c r="H37" i="8"/>
  <c r="H36" i="8"/>
  <c r="H35" i="8"/>
  <c r="H34" i="8"/>
  <c r="H33" i="8"/>
  <c r="H32" i="8"/>
  <c r="H31" i="8"/>
  <c r="H30" i="8"/>
  <c r="G28" i="8"/>
  <c r="F28" i="8"/>
  <c r="E28" i="8"/>
  <c r="D28" i="8"/>
  <c r="H27" i="8"/>
  <c r="H26" i="8"/>
  <c r="H25" i="8"/>
  <c r="H24" i="8"/>
  <c r="H23" i="8"/>
  <c r="H22" i="8"/>
  <c r="H21" i="8"/>
  <c r="H20" i="8"/>
  <c r="H19" i="8"/>
  <c r="F18" i="8"/>
  <c r="G14" i="8"/>
  <c r="G91" i="8" s="1"/>
  <c r="F14" i="8"/>
  <c r="F91" i="8" s="1"/>
  <c r="E14" i="8"/>
  <c r="D14" i="8"/>
  <c r="E29" i="8" l="1"/>
  <c r="E48" i="8" s="1"/>
  <c r="E57" i="8" s="1"/>
  <c r="H91" i="8"/>
  <c r="H29" i="9"/>
  <c r="D57" i="9"/>
  <c r="H48" i="9"/>
  <c r="H57" i="9" s="1"/>
  <c r="F84" i="9"/>
  <c r="F87" i="9" s="1"/>
  <c r="D29" i="8"/>
  <c r="D48" i="8" s="1"/>
  <c r="D57" i="8" s="1"/>
  <c r="H28" i="8"/>
  <c r="H47" i="8"/>
  <c r="G29" i="8"/>
  <c r="G48" i="8" s="1"/>
  <c r="G57" i="8" s="1"/>
  <c r="E84" i="8"/>
  <c r="E87" i="8" s="1"/>
  <c r="F29" i="8"/>
  <c r="H14" i="8"/>
  <c r="F14" i="7"/>
  <c r="H29" i="8" l="1"/>
  <c r="F48" i="8"/>
  <c r="F84" i="8"/>
  <c r="F87" i="8" s="1"/>
  <c r="D14" i="7"/>
  <c r="F57" i="8" l="1"/>
  <c r="H48" i="8"/>
  <c r="H57" i="8" s="1"/>
  <c r="B87" i="7"/>
  <c r="H72" i="7"/>
  <c r="H71" i="7"/>
  <c r="H70" i="7"/>
  <c r="H69" i="7"/>
  <c r="H68" i="7"/>
  <c r="H67" i="7"/>
  <c r="G47" i="7"/>
  <c r="F47" i="7"/>
  <c r="E47" i="7"/>
  <c r="D47" i="7"/>
  <c r="H39" i="7"/>
  <c r="H38" i="7"/>
  <c r="H37" i="7"/>
  <c r="H36" i="7"/>
  <c r="H35" i="7"/>
  <c r="H34" i="7"/>
  <c r="H33" i="7"/>
  <c r="H32" i="7"/>
  <c r="H31" i="7"/>
  <c r="H30" i="7"/>
  <c r="G28" i="7"/>
  <c r="F28" i="7"/>
  <c r="E28" i="7"/>
  <c r="D28" i="7"/>
  <c r="H27" i="7"/>
  <c r="H26" i="7"/>
  <c r="H25" i="7"/>
  <c r="H24" i="7"/>
  <c r="H23" i="7"/>
  <c r="H22" i="7"/>
  <c r="H21" i="7"/>
  <c r="H20" i="7"/>
  <c r="H19" i="7"/>
  <c r="F18" i="7"/>
  <c r="G14" i="7"/>
  <c r="G91" i="7" s="1"/>
  <c r="F91" i="7"/>
  <c r="E14" i="7"/>
  <c r="H47" i="7" l="1"/>
  <c r="E29" i="7"/>
  <c r="E48" i="7" s="1"/>
  <c r="E57" i="7" s="1"/>
  <c r="H28" i="7"/>
  <c r="D29" i="7"/>
  <c r="D48" i="7" s="1"/>
  <c r="D57" i="7" s="1"/>
  <c r="H91" i="7"/>
  <c r="H14" i="7"/>
  <c r="E84" i="7"/>
  <c r="E87" i="7" s="1"/>
  <c r="F29" i="7"/>
  <c r="F48" i="7" s="1"/>
  <c r="F57" i="7" s="1"/>
  <c r="G29" i="7"/>
  <c r="G48" i="7" s="1"/>
  <c r="G57" i="7" s="1"/>
  <c r="H29" i="7" l="1"/>
  <c r="F84" i="7"/>
  <c r="F87" i="7" s="1"/>
  <c r="H48" i="7"/>
  <c r="H57" i="7" s="1"/>
  <c r="B87" i="6"/>
  <c r="F18" i="6"/>
  <c r="H72" i="6"/>
  <c r="H71" i="6"/>
  <c r="H70" i="6"/>
  <c r="H69" i="6"/>
  <c r="H68" i="6"/>
  <c r="H67" i="6"/>
  <c r="G47" i="6"/>
  <c r="F47" i="6"/>
  <c r="E47" i="6"/>
  <c r="D47" i="6"/>
  <c r="H39" i="6"/>
  <c r="H38" i="6"/>
  <c r="H37" i="6"/>
  <c r="H36" i="6"/>
  <c r="H35" i="6"/>
  <c r="H34" i="6"/>
  <c r="H33" i="6"/>
  <c r="H32" i="6"/>
  <c r="H31" i="6"/>
  <c r="H30" i="6"/>
  <c r="G28" i="6"/>
  <c r="F28" i="6"/>
  <c r="E28" i="6"/>
  <c r="D28" i="6"/>
  <c r="H27" i="6"/>
  <c r="H26" i="6"/>
  <c r="H25" i="6"/>
  <c r="H24" i="6"/>
  <c r="H23" i="6"/>
  <c r="H22" i="6"/>
  <c r="H21" i="6"/>
  <c r="H20" i="6"/>
  <c r="H19" i="6"/>
  <c r="G14" i="6"/>
  <c r="F14" i="6"/>
  <c r="E14" i="6"/>
  <c r="D14" i="6"/>
  <c r="G29" i="6" l="1"/>
  <c r="G48" i="6" s="1"/>
  <c r="G57" i="6" s="1"/>
  <c r="F29" i="6"/>
  <c r="F48" i="6" s="1"/>
  <c r="F57" i="6" s="1"/>
  <c r="H47" i="6"/>
  <c r="E29" i="6"/>
  <c r="E48" i="6" s="1"/>
  <c r="E57" i="6" s="1"/>
  <c r="H28" i="6"/>
  <c r="E84" i="6"/>
  <c r="E87" i="6" s="1"/>
  <c r="F91" i="6"/>
  <c r="G91" i="6"/>
  <c r="H14" i="6"/>
  <c r="D29" i="6"/>
  <c r="D48" i="6" s="1"/>
  <c r="F84" i="6" l="1"/>
  <c r="F87" i="6" s="1"/>
  <c r="H29" i="6"/>
  <c r="H91" i="6"/>
  <c r="D57" i="6"/>
  <c r="H48" i="6"/>
  <c r="H57" i="6" s="1"/>
  <c r="B87" i="5"/>
  <c r="F85" i="5"/>
  <c r="F18" i="5" s="1"/>
  <c r="H72" i="5"/>
  <c r="H71" i="5"/>
  <c r="H70" i="5"/>
  <c r="H69" i="5"/>
  <c r="H68" i="5"/>
  <c r="H67" i="5"/>
  <c r="G47" i="5"/>
  <c r="F47" i="5"/>
  <c r="E47" i="5"/>
  <c r="D47" i="5"/>
  <c r="H39" i="5"/>
  <c r="H38" i="5"/>
  <c r="H37" i="5"/>
  <c r="H36" i="5"/>
  <c r="H35" i="5"/>
  <c r="H34" i="5"/>
  <c r="H33" i="5"/>
  <c r="H32" i="5"/>
  <c r="H31" i="5"/>
  <c r="H30" i="5"/>
  <c r="G28" i="5"/>
  <c r="F28" i="5"/>
  <c r="E28" i="5"/>
  <c r="D28" i="5"/>
  <c r="H27" i="5"/>
  <c r="H26" i="5"/>
  <c r="H25" i="5"/>
  <c r="H24" i="5"/>
  <c r="H23" i="5"/>
  <c r="H22" i="5"/>
  <c r="H21" i="5"/>
  <c r="H20" i="5"/>
  <c r="H19" i="5"/>
  <c r="G14" i="5"/>
  <c r="G29" i="5" s="1"/>
  <c r="G48" i="5" s="1"/>
  <c r="G57" i="5" s="1"/>
  <c r="F14" i="5"/>
  <c r="F91" i="5" s="1"/>
  <c r="E14" i="5"/>
  <c r="D14" i="5"/>
  <c r="E29" i="5" l="1"/>
  <c r="E48" i="5" s="1"/>
  <c r="E57" i="5" s="1"/>
  <c r="F29" i="5"/>
  <c r="F84" i="5" s="1"/>
  <c r="F87" i="5" s="1"/>
  <c r="H47" i="5"/>
  <c r="E84" i="5"/>
  <c r="E87" i="5" s="1"/>
  <c r="H28" i="5"/>
  <c r="H14" i="5"/>
  <c r="D29" i="5"/>
  <c r="D48" i="5" s="1"/>
  <c r="G91" i="5"/>
  <c r="H91" i="5" s="1"/>
  <c r="F48" i="5" l="1"/>
  <c r="F57" i="5" s="1"/>
  <c r="H29" i="5"/>
  <c r="D57" i="5"/>
  <c r="F85" i="4"/>
  <c r="F18" i="4" s="1"/>
  <c r="B87" i="4"/>
  <c r="H72" i="4"/>
  <c r="H71" i="4"/>
  <c r="H70" i="4"/>
  <c r="H69" i="4"/>
  <c r="H68" i="4"/>
  <c r="H67" i="4"/>
  <c r="G47" i="4"/>
  <c r="F47" i="4"/>
  <c r="E47" i="4"/>
  <c r="D47" i="4"/>
  <c r="H39" i="4"/>
  <c r="H38" i="4"/>
  <c r="H37" i="4"/>
  <c r="H36" i="4"/>
  <c r="H35" i="4"/>
  <c r="H34" i="4"/>
  <c r="H33" i="4"/>
  <c r="H32" i="4"/>
  <c r="H31" i="4"/>
  <c r="H30" i="4"/>
  <c r="G28" i="4"/>
  <c r="F28" i="4"/>
  <c r="E28" i="4"/>
  <c r="D28" i="4"/>
  <c r="H27" i="4"/>
  <c r="H26" i="4"/>
  <c r="H25" i="4"/>
  <c r="H24" i="4"/>
  <c r="H23" i="4"/>
  <c r="H22" i="4"/>
  <c r="H21" i="4"/>
  <c r="H20" i="4"/>
  <c r="H19" i="4"/>
  <c r="G14" i="4"/>
  <c r="G91" i="4" s="1"/>
  <c r="F14" i="4"/>
  <c r="E14" i="4"/>
  <c r="D14" i="4"/>
  <c r="H48" i="5" l="1"/>
  <c r="H57" i="5" s="1"/>
  <c r="H47" i="4"/>
  <c r="F29" i="4"/>
  <c r="F48" i="4" s="1"/>
  <c r="F57" i="4" s="1"/>
  <c r="E29" i="4"/>
  <c r="E48" i="4" s="1"/>
  <c r="E57" i="4" s="1"/>
  <c r="H28" i="4"/>
  <c r="E84" i="4"/>
  <c r="E87" i="4" s="1"/>
  <c r="G29" i="4"/>
  <c r="G48" i="4" s="1"/>
  <c r="G57" i="4" s="1"/>
  <c r="F91" i="4"/>
  <c r="H91" i="4" s="1"/>
  <c r="H14" i="4"/>
  <c r="D29" i="4"/>
  <c r="D48" i="4" s="1"/>
  <c r="H29" i="4" l="1"/>
  <c r="D57" i="4"/>
  <c r="H48" i="4"/>
  <c r="H57" i="4" s="1"/>
  <c r="F84" i="4"/>
  <c r="F87" i="4" s="1"/>
  <c r="F14" i="2"/>
  <c r="B87" i="3" l="1"/>
  <c r="H72" i="3"/>
  <c r="H71" i="3"/>
  <c r="H70" i="3"/>
  <c r="H69" i="3"/>
  <c r="H68" i="3"/>
  <c r="H67" i="3"/>
  <c r="G47" i="3"/>
  <c r="F47" i="3"/>
  <c r="E47" i="3"/>
  <c r="D47" i="3"/>
  <c r="H39" i="3"/>
  <c r="H38" i="3"/>
  <c r="H37" i="3"/>
  <c r="H36" i="3"/>
  <c r="H35" i="3"/>
  <c r="H34" i="3"/>
  <c r="H33" i="3"/>
  <c r="H32" i="3"/>
  <c r="H31" i="3"/>
  <c r="H30" i="3"/>
  <c r="G28" i="3"/>
  <c r="F28" i="3"/>
  <c r="E28" i="3"/>
  <c r="H27" i="3"/>
  <c r="H26" i="3"/>
  <c r="H25" i="3"/>
  <c r="H24" i="3"/>
  <c r="H23" i="3"/>
  <c r="H22" i="3"/>
  <c r="H21" i="3"/>
  <c r="H20" i="3"/>
  <c r="H19" i="3"/>
  <c r="G14" i="3"/>
  <c r="F14" i="3"/>
  <c r="F91" i="3" s="1"/>
  <c r="E14" i="3"/>
  <c r="E84" i="3" s="1"/>
  <c r="E29" i="3" l="1"/>
  <c r="E48" i="3" s="1"/>
  <c r="E57" i="3" s="1"/>
  <c r="G29" i="3"/>
  <c r="G48" i="3" s="1"/>
  <c r="G57" i="3" s="1"/>
  <c r="H47" i="3"/>
  <c r="H28" i="3"/>
  <c r="E87" i="3"/>
  <c r="F29" i="3"/>
  <c r="F48" i="3" s="1"/>
  <c r="F57" i="3" s="1"/>
  <c r="H14" i="3"/>
  <c r="G91" i="3"/>
  <c r="H91" i="3" s="1"/>
  <c r="D48" i="3"/>
  <c r="H29" i="3" l="1"/>
  <c r="F84" i="3"/>
  <c r="F87" i="3" s="1"/>
  <c r="H48" i="3"/>
  <c r="H57" i="3" s="1"/>
  <c r="D57" i="3"/>
  <c r="D29" i="2"/>
  <c r="B87" i="2"/>
  <c r="F85" i="2"/>
  <c r="F18" i="2" s="1"/>
  <c r="H72" i="2"/>
  <c r="H71" i="2"/>
  <c r="H70" i="2"/>
  <c r="H69" i="2"/>
  <c r="H68" i="2"/>
  <c r="H67" i="2"/>
  <c r="G47" i="2"/>
  <c r="F47" i="2"/>
  <c r="E47" i="2"/>
  <c r="D47" i="2"/>
  <c r="H39" i="2"/>
  <c r="H38" i="2"/>
  <c r="H37" i="2"/>
  <c r="H36" i="2"/>
  <c r="H35" i="2"/>
  <c r="H34" i="2"/>
  <c r="H33" i="2"/>
  <c r="H32" i="2"/>
  <c r="H31" i="2"/>
  <c r="H30" i="2"/>
  <c r="G28" i="2"/>
  <c r="F28" i="2"/>
  <c r="E28" i="2"/>
  <c r="H27" i="2"/>
  <c r="H26" i="2"/>
  <c r="H25" i="2"/>
  <c r="H24" i="2"/>
  <c r="H23" i="2"/>
  <c r="H22" i="2"/>
  <c r="H21" i="2"/>
  <c r="H20" i="2"/>
  <c r="H19" i="2"/>
  <c r="G14" i="2"/>
  <c r="G91" i="2" s="1"/>
  <c r="F91" i="2"/>
  <c r="E14" i="2"/>
  <c r="E29" i="2" l="1"/>
  <c r="E48" i="2" s="1"/>
  <c r="E57" i="2" s="1"/>
  <c r="E84" i="2"/>
  <c r="E87" i="2" s="1"/>
  <c r="H91" i="2"/>
  <c r="H28" i="2"/>
  <c r="H47" i="2"/>
  <c r="F29" i="2"/>
  <c r="G29" i="2"/>
  <c r="G48" i="2" s="1"/>
  <c r="G57" i="2" s="1"/>
  <c r="H14" i="2"/>
  <c r="D48" i="2"/>
  <c r="H29" i="2" l="1"/>
  <c r="F48" i="2"/>
  <c r="F57" i="2" s="1"/>
  <c r="F84" i="2"/>
  <c r="F87" i="2" s="1"/>
  <c r="D57" i="2"/>
  <c r="H48" i="2" l="1"/>
  <c r="H57" i="2" s="1"/>
  <c r="B87" i="1"/>
  <c r="H72" i="1"/>
  <c r="H71" i="1"/>
  <c r="H70" i="1"/>
  <c r="H69" i="1"/>
  <c r="H68" i="1"/>
  <c r="H67" i="1"/>
  <c r="G47" i="1"/>
  <c r="F47" i="1"/>
  <c r="E47" i="1"/>
  <c r="D47" i="1"/>
  <c r="H39" i="1"/>
  <c r="H38" i="1"/>
  <c r="H37" i="1"/>
  <c r="H36" i="1"/>
  <c r="H35" i="1"/>
  <c r="H34" i="1"/>
  <c r="H33" i="1"/>
  <c r="H32" i="1"/>
  <c r="H31" i="1"/>
  <c r="H30" i="1"/>
  <c r="G28" i="1"/>
  <c r="F28" i="1"/>
  <c r="E28" i="1"/>
  <c r="D28" i="1"/>
  <c r="H27" i="1"/>
  <c r="H26" i="1"/>
  <c r="H25" i="1"/>
  <c r="H24" i="1"/>
  <c r="H23" i="1"/>
  <c r="H22" i="1"/>
  <c r="H21" i="1"/>
  <c r="H20" i="1"/>
  <c r="H19" i="1"/>
  <c r="G14" i="1"/>
  <c r="G91" i="1" s="1"/>
  <c r="F14" i="1"/>
  <c r="F91" i="1" s="1"/>
  <c r="E14" i="1"/>
  <c r="D14" i="1"/>
  <c r="D29" i="1" s="1"/>
  <c r="E84" i="1" l="1"/>
  <c r="H47" i="1"/>
  <c r="E29" i="1"/>
  <c r="E48" i="1" s="1"/>
  <c r="E57" i="1" s="1"/>
  <c r="E58" i="1" s="1"/>
  <c r="H28" i="1"/>
  <c r="D48" i="1"/>
  <c r="D57" i="1" s="1"/>
  <c r="D58" i="1" s="1"/>
  <c r="D58" i="2" s="1"/>
  <c r="F29" i="1"/>
  <c r="F48" i="1" s="1"/>
  <c r="F57" i="1" s="1"/>
  <c r="F58" i="1" s="1"/>
  <c r="H91" i="1"/>
  <c r="G29" i="1"/>
  <c r="G48" i="1" s="1"/>
  <c r="G57" i="1" s="1"/>
  <c r="G58" i="1" s="1"/>
  <c r="H14" i="1"/>
  <c r="D58" i="3" l="1"/>
  <c r="E58" i="2"/>
  <c r="E58" i="3" s="1"/>
  <c r="F58" i="2"/>
  <c r="G58" i="2"/>
  <c r="H29" i="1"/>
  <c r="E87" i="1"/>
  <c r="F84" i="1"/>
  <c r="F87" i="1" s="1"/>
  <c r="H48" i="1"/>
  <c r="H57" i="1" s="1"/>
  <c r="H58" i="1" s="1"/>
  <c r="E58" i="4" l="1"/>
  <c r="E58" i="5" s="1"/>
  <c r="E58" i="6" s="1"/>
  <c r="E58" i="7" s="1"/>
  <c r="E58" i="8" s="1"/>
  <c r="E58" i="9" s="1"/>
  <c r="E58" i="10" s="1"/>
  <c r="E58" i="11" s="1"/>
  <c r="E58" i="12" s="1"/>
  <c r="D58" i="4"/>
  <c r="D58" i="5" s="1"/>
  <c r="D58" i="6" s="1"/>
  <c r="D58" i="7" s="1"/>
  <c r="D58" i="8" s="1"/>
  <c r="D58" i="9" s="1"/>
  <c r="D58" i="10" s="1"/>
  <c r="D58" i="11" s="1"/>
  <c r="D58" i="12" s="1"/>
  <c r="G58" i="3"/>
  <c r="F58" i="3"/>
  <c r="H58" i="2"/>
  <c r="F58" i="4" l="1"/>
  <c r="F58" i="5" s="1"/>
  <c r="F58" i="6" s="1"/>
  <c r="F58" i="7" s="1"/>
  <c r="F58" i="8" s="1"/>
  <c r="F58" i="9" s="1"/>
  <c r="F58" i="10" s="1"/>
  <c r="F58" i="11" s="1"/>
  <c r="F58" i="12" s="1"/>
  <c r="G58" i="4"/>
  <c r="G58" i="5" s="1"/>
  <c r="G58" i="6" s="1"/>
  <c r="G58" i="7" s="1"/>
  <c r="G58" i="8" s="1"/>
  <c r="G58" i="9" s="1"/>
  <c r="G58" i="10" s="1"/>
  <c r="G58" i="11" s="1"/>
  <c r="G58" i="12" s="1"/>
  <c r="H58" i="3"/>
  <c r="H58" i="4" l="1"/>
  <c r="H58" i="5" s="1"/>
  <c r="H58" i="6" s="1"/>
  <c r="H58" i="7" s="1"/>
  <c r="H58" i="8" s="1"/>
  <c r="H58" i="9" s="1"/>
  <c r="H58" i="10" s="1"/>
  <c r="H58" i="11" s="1"/>
  <c r="H58" i="12" s="1"/>
</calcChain>
</file>

<file path=xl/comments1.xml><?xml version="1.0" encoding="utf-8"?>
<comments xmlns="http://schemas.openxmlformats.org/spreadsheetml/2006/main">
  <authors>
    <author>Toshiyuki Wakana</author>
  </authors>
  <commentList>
    <comment ref="F18" authorId="0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E85.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Toshiyuki Wakana</author>
  </authors>
  <commentList>
    <comment ref="F18" authorId="0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E85.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Toshiyuki Wakana</author>
  </authors>
  <commentList>
    <comment ref="F18" authorId="0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E85.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Toshiyuki Wakana</author>
  </authors>
  <commentList>
    <comment ref="F18" authorId="0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E85.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Toshiyuki Wakana</author>
  </authors>
  <commentList>
    <comment ref="F18" authorId="0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E85.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Toshiyuki Wakana</author>
  </authors>
  <commentList>
    <comment ref="F18" authorId="0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E85.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Toshiyuki Wakana</author>
  </authors>
  <commentList>
    <comment ref="F18" authorId="0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E85.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Toshiyuki Wakana</author>
  </authors>
  <commentList>
    <comment ref="F18" authorId="0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E85.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Toshiyuki Wakana</author>
  </authors>
  <commentList>
    <comment ref="F18" authorId="0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E85.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Toshiyuki Wakana</author>
  </authors>
  <commentList>
    <comment ref="F18" authorId="0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E85.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Toshiyuki Wakana</author>
  </authors>
  <commentList>
    <comment ref="F18" authorId="0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E85.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Toshiyuki Wakana</author>
  </authors>
  <commentList>
    <comment ref="F18" authorId="0" shapeId="0">
      <text>
        <r>
          <rPr>
            <sz val="9"/>
            <color indexed="81"/>
            <rFont val="Tahoma"/>
            <family val="2"/>
          </rPr>
          <t xml:space="preserve">WHEN INTERSTATE AMOUNTS ARE AVAILABLE, THEY MUST BE ADDED SO THIS EQUALS E85.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Lost amount reported from motor fuel tax section. See File "Affidavit of Loss Log."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<sst xmlns="http://schemas.openxmlformats.org/spreadsheetml/2006/main" count="1758" uniqueCount="157">
  <si>
    <t>The public report burden for this information is estimated to average 5.4 hours</t>
  </si>
  <si>
    <t>Form Approved OMB No. 2125-0032</t>
  </si>
  <si>
    <t>STATE</t>
  </si>
  <si>
    <t xml:space="preserve"> U.S. Department of</t>
  </si>
  <si>
    <t>Kansas</t>
  </si>
  <si>
    <t xml:space="preserve"> Transportation</t>
  </si>
  <si>
    <t>YEAR</t>
  </si>
  <si>
    <t>MONTHLY MOTOR-FUEL CONSUMPTION</t>
  </si>
  <si>
    <t>MONTH OF SALE</t>
  </si>
  <si>
    <t xml:space="preserve"> Federal Highway</t>
  </si>
  <si>
    <t xml:space="preserve"> Administration</t>
  </si>
  <si>
    <t xml:space="preserve">  Gallons     X</t>
  </si>
  <si>
    <t xml:space="preserve">  Liters </t>
  </si>
  <si>
    <t>LI</t>
  </si>
  <si>
    <t>PRIVATE AND COMMERCIAL</t>
  </si>
  <si>
    <t>ITEM</t>
  </si>
  <si>
    <t>NE</t>
  </si>
  <si>
    <t>GASOLINE</t>
  </si>
  <si>
    <t>GASOHOL</t>
  </si>
  <si>
    <t>HWY DIESEL</t>
  </si>
  <si>
    <t>HWY LPG</t>
  </si>
  <si>
    <t>TOTAL</t>
  </si>
  <si>
    <t>#</t>
  </si>
  <si>
    <t>1.  Gross</t>
  </si>
  <si>
    <t>a. Gross Volume Reported</t>
  </si>
  <si>
    <t>Net After Deduction</t>
  </si>
  <si>
    <t>Special Fuel Tax Receipts</t>
  </si>
  <si>
    <t>Special Fuel Tax Refunds</t>
  </si>
  <si>
    <t>Volume</t>
  </si>
  <si>
    <t>b. IFTA</t>
  </si>
  <si>
    <t>2. Fully</t>
  </si>
  <si>
    <t>a. Losses - Flat %</t>
  </si>
  <si>
    <t xml:space="preserve">   Tax</t>
  </si>
  <si>
    <t>b. Losses - Actual</t>
  </si>
  <si>
    <t xml:space="preserve">   Exempt</t>
  </si>
  <si>
    <t>c. Federal</t>
  </si>
  <si>
    <t>d. Aviation</t>
  </si>
  <si>
    <t>e. Native American</t>
  </si>
  <si>
    <t>f. Assessments</t>
  </si>
  <si>
    <t>g.</t>
  </si>
  <si>
    <t>h.</t>
  </si>
  <si>
    <t>i.</t>
  </si>
  <si>
    <t>j. Total (sum a. through e - f.)</t>
  </si>
  <si>
    <t>3.  Gross Volume Taxed (1-2j)</t>
  </si>
  <si>
    <t>4.  Fully</t>
  </si>
  <si>
    <t>a. Agriculture</t>
  </si>
  <si>
    <t>Refunded</t>
  </si>
  <si>
    <t>b. Aviation</t>
  </si>
  <si>
    <t>c. Industrial/Commercial</t>
  </si>
  <si>
    <t>d. Construction</t>
  </si>
  <si>
    <t>e. Marine</t>
  </si>
  <si>
    <t>f. Municipal and Counties</t>
  </si>
  <si>
    <t>g. Other</t>
  </si>
  <si>
    <t>j.</t>
  </si>
  <si>
    <t>k.</t>
  </si>
  <si>
    <t>l.</t>
  </si>
  <si>
    <t>m.</t>
  </si>
  <si>
    <t>n.</t>
  </si>
  <si>
    <t>o.</t>
  </si>
  <si>
    <t>p.</t>
  </si>
  <si>
    <t>q.</t>
  </si>
  <si>
    <t>5. Net</t>
  </si>
  <si>
    <t>a. At Full Rate</t>
  </si>
  <si>
    <t>Taxed</t>
  </si>
  <si>
    <t>c.</t>
  </si>
  <si>
    <t>Taxed at</t>
  </si>
  <si>
    <t>d.</t>
  </si>
  <si>
    <t>initial lower</t>
  </si>
  <si>
    <t>e.</t>
  </si>
  <si>
    <t>rate, partially</t>
  </si>
  <si>
    <t>f.</t>
  </si>
  <si>
    <t>exempt or</t>
  </si>
  <si>
    <t>partially</t>
  </si>
  <si>
    <t>refunded</t>
  </si>
  <si>
    <t>j. Total (a thru i, 3-4t)</t>
  </si>
  <si>
    <t>Calendar Year Cumulation</t>
  </si>
  <si>
    <t>6. Source</t>
  </si>
  <si>
    <t>a. Agency Preparing this Report:</t>
  </si>
  <si>
    <t>b. Compiled under Direction of:</t>
  </si>
  <si>
    <t>c.  Date</t>
  </si>
  <si>
    <t>Sam Williams, Secretary of Revenue</t>
  </si>
  <si>
    <t>PREVIOUS EDITIONS OBSOLETE</t>
  </si>
  <si>
    <t>(Next Page)</t>
  </si>
  <si>
    <t>NOTES AND TECHNICAL INFORMATION</t>
  </si>
  <si>
    <t>1. Rate of tax at end month, in cents-per-gallon/liter.</t>
  </si>
  <si>
    <t>(If tax is ad valorem, post percentage, and briefly explain application basis below.)</t>
  </si>
  <si>
    <t>Rate</t>
  </si>
  <si>
    <t>Effective Date</t>
  </si>
  <si>
    <t>a. Gasoline</t>
  </si>
  <si>
    <t>24¢/gallon</t>
  </si>
  <si>
    <t>b. Gasohol</t>
  </si>
  <si>
    <t>c. Gasohol E85</t>
  </si>
  <si>
    <t>17¢/gallon</t>
  </si>
  <si>
    <t>d. Diesel</t>
  </si>
  <si>
    <t>26¢/gallon</t>
  </si>
  <si>
    <t>e. LPG</t>
  </si>
  <si>
    <t>23¢/gallon</t>
  </si>
  <si>
    <t>f. CNG *</t>
  </si>
  <si>
    <t>* 120 cubic feet = one gallon</t>
  </si>
  <si>
    <t>2.  Computation of gross volume reported (page 1, item 1).</t>
  </si>
  <si>
    <t>Special Fuels</t>
  </si>
  <si>
    <t>(Diesel and LPG)</t>
  </si>
  <si>
    <t>Gross sales from wholesaler/retailer returns</t>
  </si>
  <si>
    <t>Plus: IMC fuel volume used in state</t>
  </si>
  <si>
    <t>Less:  IMC fuel volume purchased tax paid in state</t>
  </si>
  <si>
    <t xml:space="preserve">Interstate motor carrier (fuel use tax) fuel volume shown above covers period:  </t>
  </si>
  <si>
    <t>Diesel</t>
  </si>
  <si>
    <t>LP-Gas</t>
  </si>
  <si>
    <t>Combined</t>
  </si>
  <si>
    <t>* page 1, line 1 split</t>
  </si>
  <si>
    <t>3. Stratification of gasohol by blend ratio</t>
  </si>
  <si>
    <t>The gasohol volume on page 1 column (2) includes:</t>
  </si>
  <si>
    <t>(show actual/estimated volume or percentage shares)</t>
  </si>
  <si>
    <t>Percent Alcohol</t>
  </si>
  <si>
    <t>Percentage Share</t>
  </si>
  <si>
    <t>5.7-7.6%</t>
  </si>
  <si>
    <t>7.7-9.9%</t>
  </si>
  <si>
    <t>10% or more</t>
  </si>
  <si>
    <t>4. Notes and comments</t>
  </si>
  <si>
    <t>Note that diesel gallons include state, county and municipal government highway use, but does not include use by</t>
  </si>
  <si>
    <t>school buses.</t>
  </si>
  <si>
    <t>Line #26 (Assessments) - Assessments, either positive or negative, can be the result of audits, amended returns or</t>
  </si>
  <si>
    <t>Form FHWA-551M  (Rev. 11-93)</t>
  </si>
  <si>
    <t>January</t>
  </si>
  <si>
    <t>office (KS Dept. of Revenue) assessments or abatements.</t>
  </si>
  <si>
    <t>r. Total (a. thru s.)</t>
  </si>
  <si>
    <t>Gasoline and Gasohol</t>
  </si>
  <si>
    <t>Kansas Department of Revenue, Office of Research and Analysis</t>
  </si>
  <si>
    <t>UNITS (check one)</t>
  </si>
  <si>
    <t>February</t>
  </si>
  <si>
    <t>March</t>
  </si>
  <si>
    <t>April</t>
  </si>
  <si>
    <t>May</t>
  </si>
  <si>
    <t>Special Fuel Tax Receipts ($)</t>
  </si>
  <si>
    <t>Special Fuel Tax Refunds ($)</t>
  </si>
  <si>
    <t>b.</t>
  </si>
  <si>
    <t>June</t>
  </si>
  <si>
    <t>July</t>
  </si>
  <si>
    <t>August</t>
  </si>
  <si>
    <t>September</t>
  </si>
  <si>
    <t>October</t>
  </si>
  <si>
    <t>November</t>
  </si>
  <si>
    <t>December</t>
  </si>
  <si>
    <t>IMC fuel volume used in state</t>
  </si>
  <si>
    <t>IMC fuel volume purchased in state</t>
  </si>
  <si>
    <t>Net IMC</t>
  </si>
  <si>
    <t xml:space="preserve">Annual Comparison </t>
  </si>
  <si>
    <t>CY 2017 Accumulation thru CYTD</t>
  </si>
  <si>
    <t>Percent Change from Prior Year</t>
  </si>
  <si>
    <t>Percent Total</t>
  </si>
  <si>
    <t>CY 2016 Accumulation thru CYTD</t>
  </si>
  <si>
    <t>CY 2015 Accumulation thru CYTD</t>
  </si>
  <si>
    <t>CY 2014 Accumulation thru CYTD</t>
  </si>
  <si>
    <t>CY 2013 Accumulation thru CYTD</t>
  </si>
  <si>
    <t>Mark Beshears, Secretary of Revenue</t>
  </si>
  <si>
    <t>Mark Burghart, Secretary of Revenue</t>
  </si>
  <si>
    <t>CY 2018 Accumulation thru CYTD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</si>
</sst>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;\(0\)"/>
    <numFmt numFmtId="165" formatCode="00"/>
    <numFmt numFmtId="166" formatCode="0.0%;\(0.0%\)"/>
    <numFmt numFmtId="167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b/>
      <sz val="10"/>
      <name val="Geneva"/>
    </font>
    <font>
      <u/>
      <sz val="10"/>
      <name val="Geneva"/>
    </font>
    <font>
      <sz val="10"/>
      <color theme="4"/>
      <name val="Geneva"/>
    </font>
    <font>
      <sz val="9"/>
      <name val="Tms Rmn"/>
    </font>
    <font>
      <i/>
      <sz val="10"/>
      <name val="Genev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 tint="-0.249977111117893"/>
      <name val="Geneva"/>
    </font>
    <font>
      <b/>
      <sz val="10"/>
      <color theme="1"/>
      <name val="Ceneva"/>
    </font>
    <font>
      <sz val="10"/>
      <color theme="1"/>
      <name val="Ceneva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0">
    <xf numFmtId="0" fontId="0" fillId="0" borderId="0" xfId="0"/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0" xfId="0" applyFont="1"/>
    <xf numFmtId="1" fontId="3" fillId="0" borderId="0" xfId="0" applyNumberFormat="1" applyFont="1" applyBorder="1"/>
    <xf numFmtId="1" fontId="2" fillId="0" borderId="0" xfId="0" applyNumberFormat="1" applyFont="1" applyBorder="1"/>
    <xf numFmtId="1" fontId="2" fillId="0" borderId="0" xfId="0" applyNumberFormat="1" applyFont="1"/>
    <xf numFmtId="0" fontId="2" fillId="0" borderId="3" xfId="0" applyFont="1" applyBorder="1" applyAlignment="1">
      <alignment horizontal="left"/>
    </xf>
    <xf numFmtId="1" fontId="2" fillId="0" borderId="2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1" fontId="3" fillId="0" borderId="0" xfId="0" applyNumberFormat="1" applyFont="1" applyAlignment="1">
      <alignment horizontal="right"/>
    </xf>
    <xf numFmtId="0" fontId="2" fillId="0" borderId="4" xfId="0" applyFont="1" applyBorder="1"/>
    <xf numFmtId="0" fontId="4" fillId="0" borderId="2" xfId="0" applyFont="1" applyBorder="1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left"/>
    </xf>
    <xf numFmtId="0" fontId="3" fillId="0" borderId="2" xfId="0" applyFont="1" applyBorder="1"/>
    <xf numFmtId="1" fontId="2" fillId="0" borderId="4" xfId="0" applyNumberFormat="1" applyFont="1" applyBorder="1" applyAlignment="1">
      <alignment horizontal="right"/>
    </xf>
    <xf numFmtId="1" fontId="3" fillId="0" borderId="2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1" fontId="2" fillId="0" borderId="6" xfId="0" applyNumberFormat="1" applyFont="1" applyBorder="1" applyAlignment="1">
      <alignment horizontal="left"/>
    </xf>
    <xf numFmtId="0" fontId="2" fillId="0" borderId="7" xfId="0" applyFont="1" applyBorder="1"/>
    <xf numFmtId="0" fontId="2" fillId="0" borderId="6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10" xfId="0" applyFont="1" applyBorder="1"/>
    <xf numFmtId="1" fontId="2" fillId="0" borderId="3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left"/>
    </xf>
    <xf numFmtId="1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3" fontId="2" fillId="0" borderId="0" xfId="1" applyNumberFormat="1" applyFont="1" applyBorder="1" applyAlignment="1"/>
    <xf numFmtId="3" fontId="2" fillId="0" borderId="3" xfId="1" applyNumberFormat="1" applyFont="1" applyBorder="1" applyAlignment="1"/>
    <xf numFmtId="3" fontId="2" fillId="0" borderId="9" xfId="0" applyNumberFormat="1" applyFont="1" applyBorder="1"/>
    <xf numFmtId="0" fontId="2" fillId="0" borderId="0" xfId="0" applyFont="1" applyAlignment="1">
      <alignment horizontal="left" indent="5"/>
    </xf>
    <xf numFmtId="165" fontId="2" fillId="0" borderId="3" xfId="0" applyNumberFormat="1" applyFont="1" applyBorder="1" applyAlignment="1">
      <alignment horizontal="center"/>
    </xf>
    <xf numFmtId="3" fontId="5" fillId="0" borderId="0" xfId="1" applyNumberFormat="1" applyFont="1" applyBorder="1" applyAlignment="1"/>
    <xf numFmtId="3" fontId="5" fillId="0" borderId="3" xfId="1" applyNumberFormat="1" applyFont="1" applyBorder="1" applyAlignment="1"/>
    <xf numFmtId="1" fontId="2" fillId="0" borderId="11" xfId="0" applyNumberFormat="1" applyFont="1" applyBorder="1" applyAlignment="1">
      <alignment horizontal="right"/>
    </xf>
    <xf numFmtId="3" fontId="2" fillId="0" borderId="1" xfId="1" applyNumberFormat="1" applyFont="1" applyBorder="1" applyAlignment="1"/>
    <xf numFmtId="3" fontId="2" fillId="0" borderId="4" xfId="1" applyNumberFormat="1" applyFont="1" applyBorder="1" applyAlignment="1"/>
    <xf numFmtId="1" fontId="2" fillId="0" borderId="8" xfId="0" applyNumberFormat="1" applyFont="1" applyBorder="1"/>
    <xf numFmtId="3" fontId="2" fillId="1" borderId="0" xfId="0" applyNumberFormat="1" applyFont="1" applyFill="1"/>
    <xf numFmtId="3" fontId="2" fillId="1" borderId="3" xfId="0" applyNumberFormat="1" applyFont="1" applyFill="1" applyBorder="1"/>
    <xf numFmtId="1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/>
    <xf numFmtId="3" fontId="2" fillId="0" borderId="12" xfId="0" applyNumberFormat="1" applyFont="1" applyBorder="1"/>
    <xf numFmtId="3" fontId="2" fillId="0" borderId="6" xfId="0" applyNumberFormat="1" applyFont="1" applyFill="1" applyBorder="1" applyAlignment="1">
      <alignment horizontal="left"/>
    </xf>
    <xf numFmtId="3" fontId="2" fillId="0" borderId="5" xfId="0" applyNumberFormat="1" applyFont="1" applyFill="1" applyBorder="1" applyAlignment="1">
      <alignment horizontal="left"/>
    </xf>
    <xf numFmtId="3" fontId="2" fillId="0" borderId="10" xfId="0" applyNumberFormat="1" applyFont="1" applyBorder="1"/>
    <xf numFmtId="1" fontId="2" fillId="0" borderId="11" xfId="0" applyNumberFormat="1" applyFont="1" applyBorder="1"/>
    <xf numFmtId="0" fontId="2" fillId="0" borderId="11" xfId="0" applyFont="1" applyBorder="1"/>
    <xf numFmtId="3" fontId="2" fillId="0" borderId="0" xfId="0" applyNumberFormat="1" applyFont="1"/>
    <xf numFmtId="3" fontId="2" fillId="0" borderId="3" xfId="0" applyNumberFormat="1" applyFont="1" applyBorder="1"/>
    <xf numFmtId="3" fontId="2" fillId="0" borderId="1" xfId="0" applyNumberFormat="1" applyFont="1" applyBorder="1"/>
    <xf numFmtId="3" fontId="2" fillId="0" borderId="4" xfId="0" applyNumberFormat="1" applyFont="1" applyBorder="1"/>
    <xf numFmtId="3" fontId="2" fillId="0" borderId="11" xfId="0" applyNumberFormat="1" applyFont="1" applyBorder="1"/>
    <xf numFmtId="1" fontId="2" fillId="0" borderId="8" xfId="0" applyNumberFormat="1" applyFont="1" applyBorder="1" applyAlignment="1">
      <alignment horizontal="left"/>
    </xf>
    <xf numFmtId="0" fontId="3" fillId="0" borderId="1" xfId="0" applyFont="1" applyBorder="1"/>
    <xf numFmtId="3" fontId="2" fillId="0" borderId="8" xfId="0" applyNumberFormat="1" applyFont="1" applyBorder="1"/>
    <xf numFmtId="3" fontId="2" fillId="1" borderId="13" xfId="0" applyNumberFormat="1" applyFont="1" applyFill="1" applyBorder="1" applyAlignment="1">
      <alignment horizontal="left"/>
    </xf>
    <xf numFmtId="3" fontId="2" fillId="1" borderId="12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right"/>
    </xf>
    <xf numFmtId="3" fontId="2" fillId="1" borderId="0" xfId="0" applyNumberFormat="1" applyFont="1" applyFill="1" applyAlignment="1">
      <alignment horizontal="left"/>
    </xf>
    <xf numFmtId="3" fontId="2" fillId="1" borderId="3" xfId="0" applyNumberFormat="1" applyFont="1" applyFill="1" applyBorder="1" applyAlignment="1">
      <alignment horizontal="left"/>
    </xf>
    <xf numFmtId="3" fontId="2" fillId="0" borderId="0" xfId="0" applyNumberFormat="1" applyFont="1" applyFill="1"/>
    <xf numFmtId="3" fontId="2" fillId="0" borderId="3" xfId="0" applyNumberFormat="1" applyFont="1" applyFill="1" applyBorder="1"/>
    <xf numFmtId="3" fontId="2" fillId="0" borderId="13" xfId="0" applyNumberFormat="1" applyFont="1" applyFill="1" applyBorder="1"/>
    <xf numFmtId="3" fontId="2" fillId="0" borderId="12" xfId="0" applyNumberFormat="1" applyFont="1" applyFill="1" applyBorder="1"/>
    <xf numFmtId="3" fontId="2" fillId="0" borderId="1" xfId="0" applyNumberFormat="1" applyFont="1" applyFill="1" applyBorder="1"/>
    <xf numFmtId="3" fontId="2" fillId="0" borderId="4" xfId="0" applyNumberFormat="1" applyFont="1" applyFill="1" applyBorder="1"/>
    <xf numFmtId="3" fontId="2" fillId="0" borderId="14" xfId="0" applyNumberFormat="1" applyFont="1" applyBorder="1"/>
    <xf numFmtId="3" fontId="2" fillId="1" borderId="1" xfId="0" applyNumberFormat="1" applyFont="1" applyFill="1" applyBorder="1"/>
    <xf numFmtId="3" fontId="2" fillId="1" borderId="4" xfId="0" applyNumberFormat="1" applyFont="1" applyFill="1" applyBorder="1"/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" fontId="2" fillId="0" borderId="2" xfId="0" applyNumberFormat="1" applyFont="1" applyBorder="1" applyAlignment="1">
      <alignment horizontal="right"/>
    </xf>
    <xf numFmtId="0" fontId="2" fillId="0" borderId="6" xfId="0" applyFont="1" applyBorder="1"/>
    <xf numFmtId="3" fontId="2" fillId="0" borderId="0" xfId="0" applyNumberFormat="1" applyFont="1" applyBorder="1"/>
    <xf numFmtId="49" fontId="2" fillId="0" borderId="2" xfId="0" applyNumberFormat="1" applyFont="1" applyBorder="1"/>
    <xf numFmtId="1" fontId="2" fillId="0" borderId="10" xfId="0" applyNumberFormat="1" applyFont="1" applyBorder="1"/>
    <xf numFmtId="0" fontId="2" fillId="0" borderId="15" xfId="0" applyFont="1" applyBorder="1"/>
    <xf numFmtId="1" fontId="2" fillId="0" borderId="14" xfId="0" applyNumberFormat="1" applyFont="1" applyBorder="1"/>
    <xf numFmtId="1" fontId="2" fillId="0" borderId="0" xfId="0" applyNumberFormat="1" applyFont="1" applyAlignment="1">
      <alignment horizontal="left"/>
    </xf>
    <xf numFmtId="1" fontId="3" fillId="0" borderId="0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1" fontId="2" fillId="0" borderId="7" xfId="0" applyNumberFormat="1" applyFont="1" applyBorder="1"/>
    <xf numFmtId="1" fontId="2" fillId="0" borderId="5" xfId="0" applyNumberFormat="1" applyFont="1" applyBorder="1"/>
    <xf numFmtId="1" fontId="2" fillId="0" borderId="0" xfId="0" applyNumberFormat="1" applyFont="1" applyBorder="1" applyAlignment="1">
      <alignment horizontal="left"/>
    </xf>
    <xf numFmtId="1" fontId="2" fillId="0" borderId="5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fill"/>
    </xf>
    <xf numFmtId="1" fontId="2" fillId="0" borderId="1" xfId="0" applyNumberFormat="1" applyFont="1" applyBorder="1" applyAlignment="1">
      <alignment horizontal="fill"/>
    </xf>
    <xf numFmtId="1" fontId="2" fillId="0" borderId="12" xfId="0" applyNumberFormat="1" applyFont="1" applyBorder="1" applyAlignment="1">
      <alignment horizontal="right"/>
    </xf>
    <xf numFmtId="1" fontId="7" fillId="0" borderId="0" xfId="0" applyNumberFormat="1" applyFont="1" applyAlignment="1">
      <alignment horizontal="fill"/>
    </xf>
    <xf numFmtId="1" fontId="7" fillId="0" borderId="10" xfId="0" applyNumberFormat="1" applyFont="1" applyBorder="1" applyAlignment="1">
      <alignment horizontal="fill"/>
    </xf>
    <xf numFmtId="0" fontId="2" fillId="0" borderId="0" xfId="0" applyFont="1" applyBorder="1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3" fontId="2" fillId="0" borderId="1" xfId="1" applyNumberFormat="1" applyFont="1" applyBorder="1"/>
    <xf numFmtId="3" fontId="2" fillId="0" borderId="11" xfId="1" applyNumberFormat="1" applyFont="1" applyBorder="1"/>
    <xf numFmtId="1" fontId="4" fillId="0" borderId="10" xfId="0" applyNumberFormat="1" applyFont="1" applyBorder="1" applyAlignment="1"/>
    <xf numFmtId="3" fontId="2" fillId="0" borderId="10" xfId="1" applyNumberFormat="1" applyFont="1" applyBorder="1" applyAlignment="1"/>
    <xf numFmtId="3" fontId="4" fillId="0" borderId="10" xfId="1" applyNumberFormat="1" applyFont="1" applyBorder="1" applyAlignment="1"/>
    <xf numFmtId="0" fontId="2" fillId="0" borderId="0" xfId="0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2" fillId="0" borderId="14" xfId="1" applyNumberFormat="1" applyFont="1" applyBorder="1" applyAlignment="1">
      <alignment horizontal="center"/>
    </xf>
    <xf numFmtId="1" fontId="7" fillId="0" borderId="0" xfId="0" applyNumberFormat="1" applyFont="1"/>
    <xf numFmtId="0" fontId="2" fillId="0" borderId="0" xfId="0" applyFont="1" applyBorder="1" applyAlignment="1"/>
    <xf numFmtId="1" fontId="2" fillId="0" borderId="0" xfId="0" applyNumberFormat="1" applyFont="1" applyAlignment="1"/>
    <xf numFmtId="9" fontId="2" fillId="0" borderId="11" xfId="2" applyFont="1" applyBorder="1"/>
    <xf numFmtId="1" fontId="2" fillId="0" borderId="2" xfId="0" applyNumberFormat="1" applyFont="1" applyBorder="1" applyAlignment="1"/>
    <xf numFmtId="1" fontId="2" fillId="0" borderId="6" xfId="0" applyNumberFormat="1" applyFont="1" applyBorder="1"/>
    <xf numFmtId="3" fontId="10" fillId="0" borderId="0" xfId="0" applyNumberFormat="1" applyFont="1"/>
    <xf numFmtId="3" fontId="10" fillId="0" borderId="3" xfId="0" applyNumberFormat="1" applyFont="1" applyBorder="1"/>
    <xf numFmtId="3" fontId="10" fillId="0" borderId="13" xfId="0" applyNumberFormat="1" applyFont="1" applyBorder="1"/>
    <xf numFmtId="3" fontId="10" fillId="0" borderId="12" xfId="0" applyNumberFormat="1" applyFont="1" applyBorder="1"/>
    <xf numFmtId="3" fontId="10" fillId="0" borderId="1" xfId="0" applyNumberFormat="1" applyFont="1" applyBorder="1"/>
    <xf numFmtId="3" fontId="10" fillId="0" borderId="4" xfId="0" applyNumberFormat="1" applyFont="1" applyBorder="1"/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wrapText="1"/>
    </xf>
    <xf numFmtId="1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horizontal="center" wrapText="1"/>
    </xf>
    <xf numFmtId="1" fontId="2" fillId="0" borderId="1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2" fillId="0" borderId="5" xfId="1" applyNumberFormat="1" applyFont="1" applyBorder="1" applyAlignment="1"/>
    <xf numFmtId="3" fontId="5" fillId="0" borderId="11" xfId="1" applyNumberFormat="1" applyFont="1" applyBorder="1"/>
    <xf numFmtId="3" fontId="10" fillId="0" borderId="12" xfId="0" applyNumberFormat="1" applyFont="1" applyFill="1" applyBorder="1"/>
    <xf numFmtId="165" fontId="2" fillId="0" borderId="5" xfId="0" applyNumberFormat="1" applyFont="1" applyBorder="1" applyAlignment="1">
      <alignment horizontal="center" vertical="center"/>
    </xf>
    <xf numFmtId="3" fontId="2" fillId="0" borderId="15" xfId="1" applyNumberFormat="1" applyFont="1" applyBorder="1" applyAlignment="1"/>
    <xf numFmtId="1" fontId="2" fillId="0" borderId="5" xfId="0" applyNumberFormat="1" applyFont="1" applyBorder="1" applyAlignment="1">
      <alignment horizontal="center"/>
    </xf>
    <xf numFmtId="3" fontId="2" fillId="0" borderId="6" xfId="1" applyNumberFormat="1" applyFont="1" applyBorder="1" applyAlignment="1"/>
    <xf numFmtId="1" fontId="2" fillId="0" borderId="3" xfId="0" applyNumberFormat="1" applyFont="1" applyBorder="1"/>
    <xf numFmtId="3" fontId="2" fillId="0" borderId="2" xfId="1" applyNumberFormat="1" applyFont="1" applyBorder="1" applyAlignment="1"/>
    <xf numFmtId="0" fontId="2" fillId="0" borderId="3" xfId="0" applyFont="1" applyBorder="1"/>
    <xf numFmtId="3" fontId="2" fillId="0" borderId="8" xfId="1" applyNumberFormat="1" applyFont="1" applyBorder="1" applyAlignment="1"/>
    <xf numFmtId="3" fontId="2" fillId="0" borderId="12" xfId="1" applyNumberFormat="1" applyFont="1" applyBorder="1" applyAlignment="1"/>
    <xf numFmtId="3" fontId="2" fillId="0" borderId="9" xfId="1" applyNumberFormat="1" applyFont="1" applyBorder="1" applyAlignment="1"/>
    <xf numFmtId="3" fontId="2" fillId="0" borderId="11" xfId="1" applyNumberFormat="1" applyFont="1" applyBorder="1" applyAlignment="1"/>
    <xf numFmtId="3" fontId="2" fillId="0" borderId="14" xfId="1" applyNumberFormat="1" applyFont="1" applyBorder="1" applyAlignment="1"/>
    <xf numFmtId="1" fontId="3" fillId="0" borderId="2" xfId="0" applyNumberFormat="1" applyFont="1" applyBorder="1"/>
    <xf numFmtId="1" fontId="2" fillId="0" borderId="15" xfId="0" applyNumberFormat="1" applyFont="1" applyBorder="1" applyAlignment="1">
      <alignment horizontal="center"/>
    </xf>
    <xf numFmtId="3" fontId="2" fillId="0" borderId="7" xfId="1" applyNumberFormat="1" applyFont="1" applyBorder="1" applyAlignment="1"/>
    <xf numFmtId="1" fontId="2" fillId="0" borderId="10" xfId="0" applyNumberFormat="1" applyFont="1" applyBorder="1" applyAlignment="1">
      <alignment horizontal="center"/>
    </xf>
    <xf numFmtId="1" fontId="3" fillId="0" borderId="16" xfId="0" applyNumberFormat="1" applyFont="1" applyBorder="1"/>
    <xf numFmtId="1" fontId="2" fillId="0" borderId="17" xfId="0" applyNumberFormat="1" applyFont="1" applyBorder="1" applyAlignment="1">
      <alignment horizontal="right"/>
    </xf>
    <xf numFmtId="3" fontId="2" fillId="0" borderId="18" xfId="1" applyNumberFormat="1" applyFont="1" applyBorder="1" applyAlignment="1"/>
    <xf numFmtId="3" fontId="2" fillId="0" borderId="19" xfId="1" applyNumberFormat="1" applyFont="1" applyBorder="1" applyAlignment="1"/>
    <xf numFmtId="3" fontId="2" fillId="0" borderId="17" xfId="1" applyNumberFormat="1" applyFont="1" applyBorder="1" applyAlignment="1"/>
    <xf numFmtId="0" fontId="6" fillId="0" borderId="20" xfId="0" applyFont="1" applyBorder="1" applyAlignment="1">
      <alignment horizontal="left"/>
    </xf>
    <xf numFmtId="0" fontId="3" fillId="0" borderId="21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/>
    </xf>
    <xf numFmtId="3" fontId="3" fillId="0" borderId="21" xfId="1" applyNumberFormat="1" applyFont="1" applyBorder="1" applyAlignment="1">
      <alignment horizontal="center" vertical="center"/>
    </xf>
    <xf numFmtId="3" fontId="3" fillId="0" borderId="23" xfId="1" applyNumberFormat="1" applyFont="1" applyBorder="1" applyAlignment="1">
      <alignment horizontal="center" vertical="center"/>
    </xf>
    <xf numFmtId="3" fontId="3" fillId="0" borderId="22" xfId="1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166" fontId="2" fillId="0" borderId="0" xfId="0" applyNumberFormat="1" applyFont="1"/>
    <xf numFmtId="166" fontId="2" fillId="0" borderId="3" xfId="0" applyNumberFormat="1" applyFont="1" applyBorder="1"/>
    <xf numFmtId="166" fontId="2" fillId="0" borderId="10" xfId="0" applyNumberFormat="1" applyFont="1" applyBorder="1"/>
    <xf numFmtId="166" fontId="2" fillId="0" borderId="4" xfId="0" applyNumberFormat="1" applyFont="1" applyBorder="1"/>
    <xf numFmtId="166" fontId="2" fillId="0" borderId="0" xfId="0" applyNumberFormat="1" applyFont="1" applyBorder="1"/>
    <xf numFmtId="0" fontId="11" fillId="0" borderId="6" xfId="0" applyFont="1" applyBorder="1"/>
    <xf numFmtId="0" fontId="11" fillId="0" borderId="7" xfId="0" applyFont="1" applyBorder="1" applyAlignment="1">
      <alignment horizontal="right"/>
    </xf>
    <xf numFmtId="167" fontId="12" fillId="0" borderId="5" xfId="1" applyNumberFormat="1" applyFont="1" applyBorder="1"/>
    <xf numFmtId="167" fontId="12" fillId="0" borderId="15" xfId="1" applyNumberFormat="1" applyFont="1" applyBorder="1"/>
    <xf numFmtId="0" fontId="12" fillId="0" borderId="2" xfId="0" applyFont="1" applyBorder="1"/>
    <xf numFmtId="0" fontId="12" fillId="0" borderId="0" xfId="0" applyFont="1" applyBorder="1" applyAlignment="1">
      <alignment horizontal="right"/>
    </xf>
    <xf numFmtId="166" fontId="12" fillId="0" borderId="3" xfId="2" applyNumberFormat="1" applyFont="1" applyBorder="1"/>
    <xf numFmtId="166" fontId="12" fillId="0" borderId="10" xfId="2" applyNumberFormat="1" applyFont="1" applyBorder="1"/>
    <xf numFmtId="0" fontId="12" fillId="0" borderId="11" xfId="0" applyFont="1" applyBorder="1"/>
    <xf numFmtId="0" fontId="11" fillId="0" borderId="1" xfId="0" applyFont="1" applyBorder="1" applyAlignment="1">
      <alignment horizontal="right"/>
    </xf>
    <xf numFmtId="166" fontId="12" fillId="0" borderId="4" xfId="2" applyNumberFormat="1" applyFont="1" applyBorder="1"/>
    <xf numFmtId="166" fontId="12" fillId="0" borderId="14" xfId="2" applyNumberFormat="1" applyFont="1" applyBorder="1"/>
    <xf numFmtId="0" fontId="11" fillId="0" borderId="2" xfId="0" applyFont="1" applyBorder="1"/>
    <xf numFmtId="0" fontId="11" fillId="0" borderId="0" xfId="0" applyFont="1" applyBorder="1" applyAlignment="1">
      <alignment horizontal="right"/>
    </xf>
    <xf numFmtId="167" fontId="12" fillId="0" borderId="3" xfId="1" applyNumberFormat="1" applyFont="1" applyBorder="1"/>
    <xf numFmtId="167" fontId="12" fillId="0" borderId="10" xfId="1" applyNumberFormat="1" applyFont="1" applyBorder="1"/>
    <xf numFmtId="0" fontId="11" fillId="0" borderId="8" xfId="0" applyFont="1" applyBorder="1"/>
    <xf numFmtId="0" fontId="11" fillId="0" borderId="13" xfId="0" applyFont="1" applyBorder="1" applyAlignment="1">
      <alignment horizontal="right"/>
    </xf>
    <xf numFmtId="167" fontId="12" fillId="0" borderId="12" xfId="1" applyNumberFormat="1" applyFont="1" applyBorder="1"/>
    <xf numFmtId="167" fontId="12" fillId="0" borderId="9" xfId="1" applyNumberFormat="1" applyFont="1" applyBorder="1"/>
    <xf numFmtId="3" fontId="5" fillId="0" borderId="12" xfId="0" applyNumberFormat="1" applyFont="1" applyBorder="1"/>
    <xf numFmtId="3" fontId="0" fillId="0" borderId="0" xfId="0" applyNumberFormat="1"/>
    <xf numFmtId="167" fontId="0" fillId="0" borderId="0" xfId="0" applyNumberFormat="1"/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3" fillId="0" borderId="6" xfId="0" applyFont="1" applyBorder="1"/>
    <xf numFmtId="0" fontId="3" fillId="0" borderId="15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167" fontId="2" fillId="0" borderId="3" xfId="1" applyNumberFormat="1" applyFont="1" applyBorder="1"/>
    <xf numFmtId="167" fontId="2" fillId="0" borderId="5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e-551m/551m-CY2017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17"/>
      <sheetName val="Feb17"/>
      <sheetName val="Mar17"/>
      <sheetName val="Apr17"/>
      <sheetName val="May17"/>
      <sheetName val="June17"/>
      <sheetName val="Jul17"/>
      <sheetName val="Aug17"/>
      <sheetName val="Sep17"/>
      <sheetName val="Oct17"/>
      <sheetName val="Nov17"/>
      <sheetName val="Dec17"/>
      <sheetName val="551M2017"/>
    </sheetNames>
    <sheetDataSet>
      <sheetData sheetId="0">
        <row r="47">
          <cell r="F47">
            <v>0</v>
          </cell>
          <cell r="G47">
            <v>0</v>
          </cell>
        </row>
      </sheetData>
      <sheetData sheetId="1">
        <row r="47">
          <cell r="F47">
            <v>0</v>
          </cell>
          <cell r="G47">
            <v>0</v>
          </cell>
        </row>
      </sheetData>
      <sheetData sheetId="2">
        <row r="47">
          <cell r="F47">
            <v>0</v>
          </cell>
          <cell r="G47">
            <v>0</v>
          </cell>
        </row>
      </sheetData>
      <sheetData sheetId="3">
        <row r="47">
          <cell r="F47">
            <v>0</v>
          </cell>
          <cell r="G47">
            <v>0</v>
          </cell>
        </row>
      </sheetData>
      <sheetData sheetId="4">
        <row r="47">
          <cell r="F47">
            <v>0</v>
          </cell>
          <cell r="G47">
            <v>0</v>
          </cell>
        </row>
      </sheetData>
      <sheetData sheetId="5">
        <row r="47">
          <cell r="F47">
            <v>0</v>
          </cell>
          <cell r="G47">
            <v>0</v>
          </cell>
        </row>
      </sheetData>
      <sheetData sheetId="6">
        <row r="47">
          <cell r="F47">
            <v>0</v>
          </cell>
          <cell r="G47">
            <v>0</v>
          </cell>
        </row>
      </sheetData>
      <sheetData sheetId="7">
        <row r="47">
          <cell r="F47">
            <v>0</v>
          </cell>
          <cell r="G47">
            <v>0</v>
          </cell>
        </row>
      </sheetData>
      <sheetData sheetId="8">
        <row r="47">
          <cell r="F47">
            <v>0</v>
          </cell>
          <cell r="G47">
            <v>0</v>
          </cell>
        </row>
      </sheetData>
      <sheetData sheetId="9">
        <row r="47">
          <cell r="F47">
            <v>0</v>
          </cell>
          <cell r="G47">
            <v>0</v>
          </cell>
        </row>
      </sheetData>
      <sheetData sheetId="10">
        <row r="47">
          <cell r="F47">
            <v>0</v>
          </cell>
          <cell r="G47">
            <v>0</v>
          </cell>
        </row>
      </sheetData>
      <sheetData sheetId="11">
        <row r="47">
          <cell r="F47">
            <v>0</v>
          </cell>
          <cell r="G47">
            <v>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topLeftCell="A21" workbookViewId="0">
      <selection activeCell="M24" sqref="M24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14062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2018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123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15459273</v>
      </c>
      <c r="E14" s="138">
        <f>E15+E21+E22</f>
        <v>92211697</v>
      </c>
      <c r="F14" s="41">
        <f>(F16-F17)/0.26</f>
        <v>30269257.692307692</v>
      </c>
      <c r="G14" s="42">
        <f>(G16-G17)/0.23</f>
        <v>458608.69565217389</v>
      </c>
      <c r="H14" s="43">
        <f t="shared" ref="H14:H27" si="0">SUM(D14:G14)</f>
        <v>138398836.38795987</v>
      </c>
    </row>
    <row r="15" spans="1:8" hidden="1" outlineLevel="1">
      <c r="A15" s="28"/>
      <c r="B15" s="44" t="s">
        <v>25</v>
      </c>
      <c r="C15" s="203"/>
      <c r="D15" s="46">
        <v>15178364</v>
      </c>
      <c r="E15" s="47">
        <v>92095864</v>
      </c>
      <c r="F15" s="41"/>
      <c r="G15" s="42"/>
      <c r="H15" s="43"/>
    </row>
    <row r="16" spans="1:8" hidden="1" outlineLevel="1">
      <c r="A16" s="28"/>
      <c r="B16" s="44" t="s">
        <v>26</v>
      </c>
      <c r="C16" s="203"/>
      <c r="D16" s="46"/>
      <c r="E16" s="47"/>
      <c r="F16" s="46">
        <v>8037039</v>
      </c>
      <c r="G16" s="47">
        <v>105480</v>
      </c>
      <c r="H16" s="43"/>
    </row>
    <row r="17" spans="1:8" hidden="1" outlineLevel="1">
      <c r="A17" s="28"/>
      <c r="B17" s="44" t="s">
        <v>27</v>
      </c>
      <c r="C17" s="203"/>
      <c r="D17" s="46"/>
      <c r="E17" s="47"/>
      <c r="F17" s="46">
        <v>167032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21501246.153846152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351852</v>
      </c>
      <c r="E19" s="127">
        <v>2198903</v>
      </c>
      <c r="F19" s="52"/>
      <c r="G19" s="53"/>
      <c r="H19" s="43">
        <f t="shared" si="0"/>
        <v>2550755</v>
      </c>
    </row>
    <row r="20" spans="1:8">
      <c r="A20" s="5" t="s">
        <v>32</v>
      </c>
      <c r="B20" s="11" t="s">
        <v>33</v>
      </c>
      <c r="C20" s="54">
        <v>22</v>
      </c>
      <c r="D20" s="128">
        <v>0</v>
      </c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60619</v>
      </c>
      <c r="E21" s="127">
        <v>115833</v>
      </c>
      <c r="F21" s="57"/>
      <c r="G21" s="58"/>
      <c r="H21" s="59">
        <f t="shared" si="0"/>
        <v>176452</v>
      </c>
    </row>
    <row r="22" spans="1:8">
      <c r="A22" s="5"/>
      <c r="B22" s="60" t="s">
        <v>36</v>
      </c>
      <c r="C22" s="54">
        <v>24</v>
      </c>
      <c r="D22" s="128">
        <v>220290</v>
      </c>
      <c r="E22" s="129">
        <v>0</v>
      </c>
      <c r="F22" s="55"/>
      <c r="G22" s="56"/>
      <c r="H22" s="43">
        <f t="shared" si="0"/>
        <v>220290</v>
      </c>
    </row>
    <row r="23" spans="1:8">
      <c r="A23" s="5"/>
      <c r="B23" s="61" t="s">
        <v>37</v>
      </c>
      <c r="C23" s="37">
        <v>25</v>
      </c>
      <c r="D23" s="126">
        <v>0</v>
      </c>
      <c r="E23" s="127"/>
      <c r="F23" s="62"/>
      <c r="G23" s="6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40">
        <v>-5993.8</v>
      </c>
      <c r="E24" s="129"/>
      <c r="F24" s="55"/>
      <c r="G24" s="56"/>
      <c r="H24" s="43">
        <f t="shared" si="0"/>
        <v>-5993.8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638754.80000000005</v>
      </c>
      <c r="E28" s="59">
        <f>SUM(E19:E23)-E24</f>
        <v>2314736</v>
      </c>
      <c r="F28" s="59">
        <f>SUM(F19:F23)-F24</f>
        <v>0</v>
      </c>
      <c r="G28" s="59">
        <f>SUM(G19:G23)-G24</f>
        <v>0</v>
      </c>
      <c r="H28" s="56">
        <f>SUM(H19:H23)-H24</f>
        <v>2953490.8</v>
      </c>
    </row>
    <row r="29" spans="1:8">
      <c r="A29" s="67" t="s">
        <v>43</v>
      </c>
      <c r="B29" s="68"/>
      <c r="C29" s="54">
        <v>40</v>
      </c>
      <c r="D29" s="55">
        <f>D14-D28</f>
        <v>14820518.199999999</v>
      </c>
      <c r="E29" s="69">
        <f>E14-E28</f>
        <v>89896961</v>
      </c>
      <c r="F29" s="56">
        <f>F14+F18-F28</f>
        <v>51770503.84615384</v>
      </c>
      <c r="G29" s="55">
        <f>G14-G28</f>
        <v>458608.69565217389</v>
      </c>
      <c r="H29" s="56">
        <f>H14-H28</f>
        <v>135445345.58795986</v>
      </c>
    </row>
    <row r="30" spans="1:8">
      <c r="A30" s="28" t="s">
        <v>44</v>
      </c>
      <c r="B30" s="51" t="s">
        <v>45</v>
      </c>
      <c r="C30" s="39">
        <v>51</v>
      </c>
      <c r="D30" s="130">
        <v>37266</v>
      </c>
      <c r="E30" s="131">
        <v>13190</v>
      </c>
      <c r="F30" s="70"/>
      <c r="G30" s="71"/>
      <c r="H30" s="43">
        <f t="shared" ref="H30:H39" si="1">SUM(D30:G30)</f>
        <v>50456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>
        <v>7568</v>
      </c>
      <c r="E35" s="127"/>
      <c r="F35" s="73"/>
      <c r="G35" s="74"/>
      <c r="H35" s="59">
        <f t="shared" si="1"/>
        <v>7568</v>
      </c>
    </row>
    <row r="36" spans="1:8">
      <c r="A36" s="5"/>
      <c r="B36" s="11" t="s">
        <v>52</v>
      </c>
      <c r="C36" s="39">
        <v>57</v>
      </c>
      <c r="D36" s="128">
        <v>19588</v>
      </c>
      <c r="E36" s="129">
        <v>10361</v>
      </c>
      <c r="F36" s="70"/>
      <c r="G36" s="71"/>
      <c r="H36" s="43">
        <f t="shared" si="1"/>
        <v>29949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64422</v>
      </c>
      <c r="E47" s="56">
        <f>SUM(E30:E41)</f>
        <v>23551</v>
      </c>
      <c r="F47" s="55">
        <f>SUM(F30:F41)</f>
        <v>0</v>
      </c>
      <c r="G47" s="56">
        <f>SUM(G30:G41)</f>
        <v>0</v>
      </c>
      <c r="H47" s="43">
        <f>SUM(H30:H41)</f>
        <v>87973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14756096.199999999</v>
      </c>
      <c r="E48" s="56">
        <f>E29-E47</f>
        <v>89873410</v>
      </c>
      <c r="F48" s="55">
        <f>F29-F47</f>
        <v>51770503.84615384</v>
      </c>
      <c r="G48" s="56">
        <f>G29-G47</f>
        <v>458608.69565217389</v>
      </c>
      <c r="H48" s="43">
        <f>SUM(D48:G48)</f>
        <v>156858618.74180603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14756096.199999999</v>
      </c>
      <c r="E57" s="65">
        <f>SUM(E48:E56)</f>
        <v>89873410</v>
      </c>
      <c r="F57" s="64">
        <f>SUM(F48:F56)</f>
        <v>51770503.84615384</v>
      </c>
      <c r="G57" s="65">
        <f>SUM(G48:G56)</f>
        <v>458608.69565217389</v>
      </c>
      <c r="H57" s="81">
        <f>SUM(H48:H56)</f>
        <v>156858618.74180603</v>
      </c>
    </row>
    <row r="58" spans="1:8">
      <c r="A58" s="87"/>
      <c r="B58" s="88" t="s">
        <v>75</v>
      </c>
      <c r="C58" s="39"/>
      <c r="D58" s="64">
        <f>D57</f>
        <v>14756096.199999999</v>
      </c>
      <c r="E58" s="66">
        <f>E57</f>
        <v>89873410</v>
      </c>
      <c r="F58" s="65">
        <f>F57</f>
        <v>51770503.84615384</v>
      </c>
      <c r="G58" s="81">
        <f>G57</f>
        <v>458608.69565217389</v>
      </c>
      <c r="H58" s="56">
        <f>H57</f>
        <v>156858618.74180603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2018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January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107670970</v>
      </c>
      <c r="F84" s="111">
        <f>(+F28+F29+G29)-(F85-F86)</f>
        <v>30727866.38795986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11">
        <f>5590324/0.26</f>
        <v>21501246.153846152</v>
      </c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107670970</v>
      </c>
      <c r="F87" s="111">
        <f>(F84+F85)-F86</f>
        <v>52229112.541806012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30269257.692307692</v>
      </c>
      <c r="G91" s="118">
        <f>G14</f>
        <v>458608.69565217389</v>
      </c>
      <c r="H91" s="119">
        <f>F91+G91</f>
        <v>30727866.387959868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7" fitToHeight="0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workbookViewId="0">
      <selection activeCell="E21" sqref="E21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14062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2018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140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18034780</v>
      </c>
      <c r="E14" s="138">
        <f>E15+E21+E22</f>
        <v>99569540</v>
      </c>
      <c r="F14" s="41">
        <f>(F16-F17)/0.26</f>
        <v>33064015.384615384</v>
      </c>
      <c r="G14" s="42">
        <f>(G16-G17)/0.23</f>
        <v>633752.17391304346</v>
      </c>
      <c r="H14" s="43">
        <f t="shared" ref="H14:H27" si="0">SUM(D14:G14)</f>
        <v>151302087.55852842</v>
      </c>
    </row>
    <row r="15" spans="1:8" hidden="1" outlineLevel="1">
      <c r="A15" s="28"/>
      <c r="B15" s="44" t="s">
        <v>25</v>
      </c>
      <c r="C15" s="203"/>
      <c r="D15" s="46">
        <v>17439163</v>
      </c>
      <c r="E15" s="47">
        <v>99463150</v>
      </c>
      <c r="F15" s="41"/>
      <c r="G15" s="42"/>
      <c r="H15" s="43"/>
    </row>
    <row r="16" spans="1:8" hidden="1" outlineLevel="1">
      <c r="A16" s="28"/>
      <c r="B16" s="44" t="s">
        <v>133</v>
      </c>
      <c r="C16" s="203"/>
      <c r="D16" s="46"/>
      <c r="E16" s="47"/>
      <c r="F16" s="46">
        <v>8861472</v>
      </c>
      <c r="G16" s="47">
        <v>145763</v>
      </c>
      <c r="H16" s="43"/>
    </row>
    <row r="17" spans="1:8" hidden="1" outlineLevel="1">
      <c r="A17" s="28"/>
      <c r="B17" s="44" t="s">
        <v>134</v>
      </c>
      <c r="C17" s="203"/>
      <c r="D17" s="46"/>
      <c r="E17" s="47"/>
      <c r="F17" s="46">
        <v>264828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0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405722</v>
      </c>
      <c r="E19" s="127">
        <v>2370963</v>
      </c>
      <c r="F19" s="52"/>
      <c r="G19" s="53"/>
      <c r="H19" s="43">
        <f t="shared" si="0"/>
        <v>2776685</v>
      </c>
    </row>
    <row r="20" spans="1:8">
      <c r="A20" s="5" t="s">
        <v>32</v>
      </c>
      <c r="B20" s="11" t="s">
        <v>33</v>
      </c>
      <c r="C20" s="54">
        <v>22</v>
      </c>
      <c r="D20" s="128"/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62878</v>
      </c>
      <c r="E21" s="127">
        <v>106390</v>
      </c>
      <c r="F21" s="52"/>
      <c r="G21" s="53"/>
      <c r="H21" s="59">
        <f t="shared" si="0"/>
        <v>169268</v>
      </c>
    </row>
    <row r="22" spans="1:8">
      <c r="A22" s="5"/>
      <c r="B22" s="60" t="s">
        <v>36</v>
      </c>
      <c r="C22" s="54">
        <v>24</v>
      </c>
      <c r="D22" s="128">
        <v>532739</v>
      </c>
      <c r="E22" s="129">
        <v>0</v>
      </c>
      <c r="F22" s="52"/>
      <c r="G22" s="53"/>
      <c r="H22" s="43">
        <f t="shared" si="0"/>
        <v>532739</v>
      </c>
    </row>
    <row r="23" spans="1:8">
      <c r="A23" s="5"/>
      <c r="B23" s="61" t="s">
        <v>37</v>
      </c>
      <c r="C23" s="37">
        <v>25</v>
      </c>
      <c r="D23" s="126"/>
      <c r="E23" s="127"/>
      <c r="F23" s="52"/>
      <c r="G23" s="5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21653</v>
      </c>
      <c r="E24" s="129"/>
      <c r="F24" s="52"/>
      <c r="G24" s="53"/>
      <c r="H24" s="43">
        <f t="shared" si="0"/>
        <v>21653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979686</v>
      </c>
      <c r="E28" s="59">
        <f>SUM(E19:E23)-E24</f>
        <v>2477353</v>
      </c>
      <c r="F28" s="59">
        <f>SUM(F19:F23)-F24</f>
        <v>0</v>
      </c>
      <c r="G28" s="59">
        <f>SUM(G19:G23)-G24</f>
        <v>0</v>
      </c>
      <c r="H28" s="56">
        <f>SUM(H19:H23)-H24</f>
        <v>3457039</v>
      </c>
    </row>
    <row r="29" spans="1:8">
      <c r="A29" s="67" t="s">
        <v>43</v>
      </c>
      <c r="B29" s="68"/>
      <c r="C29" s="54">
        <v>40</v>
      </c>
      <c r="D29" s="55">
        <f>D14-D28</f>
        <v>17055094</v>
      </c>
      <c r="E29" s="69">
        <f>E14-E28</f>
        <v>97092187</v>
      </c>
      <c r="F29" s="56">
        <f>F14+F18-F28</f>
        <v>33064015.384615384</v>
      </c>
      <c r="G29" s="55">
        <f>G14-G28</f>
        <v>633752.17391304346</v>
      </c>
      <c r="H29" s="56">
        <f>H14-H28</f>
        <v>147845048.55852842</v>
      </c>
    </row>
    <row r="30" spans="1:8">
      <c r="A30" s="28" t="s">
        <v>44</v>
      </c>
      <c r="B30" s="51" t="s">
        <v>45</v>
      </c>
      <c r="C30" s="39">
        <v>51</v>
      </c>
      <c r="D30" s="130">
        <v>13051</v>
      </c>
      <c r="E30" s="131">
        <v>6573</v>
      </c>
      <c r="F30" s="70"/>
      <c r="G30" s="71"/>
      <c r="H30" s="43">
        <f t="shared" ref="H30:H39" si="1">SUM(D30:G30)</f>
        <v>19624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20115</v>
      </c>
      <c r="E36" s="129">
        <v>80878</v>
      </c>
      <c r="F36" s="70"/>
      <c r="G36" s="71"/>
      <c r="H36" s="43">
        <f t="shared" si="1"/>
        <v>100993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33166</v>
      </c>
      <c r="E47" s="56">
        <f>SUM(E30:E41)</f>
        <v>87451</v>
      </c>
      <c r="F47" s="55">
        <f>SUM(F30:F41)</f>
        <v>0</v>
      </c>
      <c r="G47" s="56">
        <f>SUM(G30:G41)</f>
        <v>0</v>
      </c>
      <c r="H47" s="43">
        <f>SUM(H30:H41)</f>
        <v>120617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17021928</v>
      </c>
      <c r="E48" s="56">
        <f>E29-E47</f>
        <v>97004736</v>
      </c>
      <c r="F48" s="55">
        <f>F29-F47</f>
        <v>33064015.384615384</v>
      </c>
      <c r="G48" s="56">
        <f>G29-G47</f>
        <v>633752.17391304346</v>
      </c>
      <c r="H48" s="43">
        <f>SUM(D48:G48)</f>
        <v>147724431.55852842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17021928</v>
      </c>
      <c r="E57" s="65">
        <f>SUM(E48:E56)</f>
        <v>97004736</v>
      </c>
      <c r="F57" s="64">
        <f>SUM(F48:F56)</f>
        <v>33064015.384615384</v>
      </c>
      <c r="G57" s="65">
        <f>SUM(G48:G56)</f>
        <v>633752.17391304346</v>
      </c>
      <c r="H57" s="81">
        <f>SUM(H48:H56)</f>
        <v>147724431.55852842</v>
      </c>
    </row>
    <row r="58" spans="1:8">
      <c r="A58" s="87"/>
      <c r="B58" s="88" t="s">
        <v>75</v>
      </c>
      <c r="C58" s="39"/>
      <c r="D58" s="64">
        <f>D57+'Sep18'!D58</f>
        <v>168674754.87</v>
      </c>
      <c r="E58" s="64">
        <f>E57+'Sep18'!E58</f>
        <v>950156262</v>
      </c>
      <c r="F58" s="64">
        <f>F57+'Sep18'!F58</f>
        <v>390418761.53846151</v>
      </c>
      <c r="G58" s="64">
        <f>G57+'Sep18'!G58</f>
        <v>5839304.3478260878</v>
      </c>
      <c r="H58" s="64">
        <f>H57+'Sep18'!H58</f>
        <v>1515089082.7562876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2018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October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117604320</v>
      </c>
      <c r="F84" s="111">
        <f>(+F28+F29+G29)-(F85-F86)</f>
        <v>33697767.558528431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39"/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117604320</v>
      </c>
      <c r="F87" s="111">
        <f>(F84+F85)-F86</f>
        <v>33697767.558528431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33064015.384615384</v>
      </c>
      <c r="G91" s="118">
        <f>G14</f>
        <v>633752.17391304346</v>
      </c>
      <c r="H91" s="119">
        <f>F91+G91</f>
        <v>33697767.558528431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workbookViewId="0">
      <selection activeCell="E21" sqref="E21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14062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2018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141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17659013</v>
      </c>
      <c r="E14" s="138">
        <f>E15+E21+E22</f>
        <v>97054509</v>
      </c>
      <c r="F14" s="41">
        <f>(F16-F17)/0.26</f>
        <v>42707896.153846152</v>
      </c>
      <c r="G14" s="42">
        <f>(G16-G17)/0.23</f>
        <v>1051778.2608695652</v>
      </c>
      <c r="H14" s="43">
        <f t="shared" ref="H14:H27" si="0">SUM(D14:G14)</f>
        <v>158473196.41471571</v>
      </c>
    </row>
    <row r="15" spans="1:8" hidden="1" outlineLevel="1">
      <c r="A15" s="28"/>
      <c r="B15" s="44" t="s">
        <v>25</v>
      </c>
      <c r="C15" s="203"/>
      <c r="D15" s="46">
        <v>17172320</v>
      </c>
      <c r="E15" s="47">
        <v>96969614</v>
      </c>
      <c r="F15" s="41"/>
      <c r="G15" s="42"/>
      <c r="H15" s="43"/>
    </row>
    <row r="16" spans="1:8" hidden="1" outlineLevel="1">
      <c r="A16" s="28"/>
      <c r="B16" s="44" t="s">
        <v>133</v>
      </c>
      <c r="C16" s="203"/>
      <c r="D16" s="46"/>
      <c r="E16" s="47"/>
      <c r="F16" s="46">
        <v>11328238</v>
      </c>
      <c r="G16" s="47">
        <v>241909</v>
      </c>
      <c r="H16" s="43"/>
    </row>
    <row r="17" spans="1:8" hidden="1" outlineLevel="1">
      <c r="A17" s="28"/>
      <c r="B17" s="44" t="s">
        <v>134</v>
      </c>
      <c r="C17" s="203"/>
      <c r="D17" s="46"/>
      <c r="E17" s="47"/>
      <c r="F17" s="46">
        <v>224185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0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405160</v>
      </c>
      <c r="E19" s="127">
        <v>2308817</v>
      </c>
      <c r="F19" s="52"/>
      <c r="G19" s="53"/>
      <c r="H19" s="43">
        <f t="shared" si="0"/>
        <v>2713977</v>
      </c>
    </row>
    <row r="20" spans="1:8">
      <c r="A20" s="5" t="s">
        <v>32</v>
      </c>
      <c r="B20" s="11" t="s">
        <v>33</v>
      </c>
      <c r="C20" s="54">
        <v>22</v>
      </c>
      <c r="D20" s="128"/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64280</v>
      </c>
      <c r="E21" s="127">
        <v>84895</v>
      </c>
      <c r="F21" s="52"/>
      <c r="G21" s="53"/>
      <c r="H21" s="59">
        <f t="shared" si="0"/>
        <v>149175</v>
      </c>
    </row>
    <row r="22" spans="1:8">
      <c r="A22" s="5"/>
      <c r="B22" s="60" t="s">
        <v>36</v>
      </c>
      <c r="C22" s="54">
        <v>24</v>
      </c>
      <c r="D22" s="128">
        <v>422413</v>
      </c>
      <c r="E22" s="129">
        <v>0</v>
      </c>
      <c r="F22" s="52"/>
      <c r="G22" s="53"/>
      <c r="H22" s="43">
        <f t="shared" si="0"/>
        <v>422413</v>
      </c>
    </row>
    <row r="23" spans="1:8">
      <c r="A23" s="5"/>
      <c r="B23" s="61" t="s">
        <v>37</v>
      </c>
      <c r="C23" s="37">
        <v>25</v>
      </c>
      <c r="D23" s="126"/>
      <c r="E23" s="127"/>
      <c r="F23" s="52"/>
      <c r="G23" s="5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-290043</v>
      </c>
      <c r="E24" s="129"/>
      <c r="F24" s="52"/>
      <c r="G24" s="53"/>
      <c r="H24" s="43">
        <f t="shared" si="0"/>
        <v>-290043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1181896</v>
      </c>
      <c r="E28" s="59">
        <f>SUM(E19:E23)-E24</f>
        <v>2393712</v>
      </c>
      <c r="F28" s="59">
        <f>SUM(F19:F23)-F24</f>
        <v>0</v>
      </c>
      <c r="G28" s="59">
        <f>SUM(G19:G23)-G24</f>
        <v>0</v>
      </c>
      <c r="H28" s="56">
        <f>SUM(H19:H23)-H24</f>
        <v>3575608</v>
      </c>
    </row>
    <row r="29" spans="1:8">
      <c r="A29" s="67" t="s">
        <v>43</v>
      </c>
      <c r="B29" s="68"/>
      <c r="C29" s="54">
        <v>40</v>
      </c>
      <c r="D29" s="55">
        <f>D14-D28</f>
        <v>16477117</v>
      </c>
      <c r="E29" s="69">
        <f>E14-E28</f>
        <v>94660797</v>
      </c>
      <c r="F29" s="56">
        <f>F14+F18-F28</f>
        <v>42707896.153846152</v>
      </c>
      <c r="G29" s="55">
        <f>G14-G28</f>
        <v>1051778.2608695652</v>
      </c>
      <c r="H29" s="56">
        <f>H14-H28</f>
        <v>154897588.41471571</v>
      </c>
    </row>
    <row r="30" spans="1:8">
      <c r="A30" s="28" t="s">
        <v>44</v>
      </c>
      <c r="B30" s="51" t="s">
        <v>45</v>
      </c>
      <c r="C30" s="39">
        <v>51</v>
      </c>
      <c r="D30" s="130">
        <v>15261</v>
      </c>
      <c r="E30" s="131">
        <v>7519</v>
      </c>
      <c r="F30" s="70"/>
      <c r="G30" s="71"/>
      <c r="H30" s="43">
        <f t="shared" ref="H30:H39" si="1">SUM(D30:G30)</f>
        <v>22780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53509</v>
      </c>
      <c r="E36" s="129">
        <v>12590</v>
      </c>
      <c r="F36" s="70"/>
      <c r="G36" s="71"/>
      <c r="H36" s="43">
        <f t="shared" si="1"/>
        <v>66099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68770</v>
      </c>
      <c r="E47" s="56">
        <f>SUM(E30:E41)</f>
        <v>20109</v>
      </c>
      <c r="F47" s="55">
        <f>SUM(F30:F41)</f>
        <v>0</v>
      </c>
      <c r="G47" s="56">
        <f>SUM(G30:G41)</f>
        <v>0</v>
      </c>
      <c r="H47" s="43">
        <f>SUM(H30:H41)</f>
        <v>88879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16408347</v>
      </c>
      <c r="E48" s="56">
        <f>E29-E47</f>
        <v>94640688</v>
      </c>
      <c r="F48" s="55">
        <f>F29-F47</f>
        <v>42707896.153846152</v>
      </c>
      <c r="G48" s="56">
        <f>G29-G47</f>
        <v>1051778.2608695652</v>
      </c>
      <c r="H48" s="43">
        <f>SUM(D48:G48)</f>
        <v>154808709.41471571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16408347</v>
      </c>
      <c r="E57" s="65">
        <f>SUM(E48:E56)</f>
        <v>94640688</v>
      </c>
      <c r="F57" s="64">
        <f>SUM(F48:F56)</f>
        <v>42707896.153846152</v>
      </c>
      <c r="G57" s="65">
        <f>SUM(G48:G56)</f>
        <v>1051778.2608695652</v>
      </c>
      <c r="H57" s="81">
        <f>SUM(H48:H56)</f>
        <v>154808709.41471571</v>
      </c>
    </row>
    <row r="58" spans="1:8">
      <c r="A58" s="87"/>
      <c r="B58" s="88" t="s">
        <v>75</v>
      </c>
      <c r="C58" s="39"/>
      <c r="D58" s="64">
        <f>D57+'Oct18'!D58</f>
        <v>185083101.87</v>
      </c>
      <c r="E58" s="64">
        <f>E57+'Oct18'!E58</f>
        <v>1044796950</v>
      </c>
      <c r="F58" s="64">
        <f>F57+'Oct18'!F58</f>
        <v>433126657.69230765</v>
      </c>
      <c r="G58" s="64">
        <f>G57+'Oct18'!G58</f>
        <v>6891082.6086956533</v>
      </c>
      <c r="H58" s="64">
        <f>H57+'Oct18'!H58</f>
        <v>1669897792.1710033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154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2018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November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114713522</v>
      </c>
      <c r="F84" s="111">
        <f>(+F28+F29+G29)-(F85-F86)</f>
        <v>43759674.414715715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39"/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114713522</v>
      </c>
      <c r="F87" s="111">
        <f>(F84+F85)-F86</f>
        <v>43759674.414715715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42707896.153846152</v>
      </c>
      <c r="G91" s="118">
        <f>G14</f>
        <v>1051778.2608695652</v>
      </c>
      <c r="H91" s="119">
        <f>F91+G91</f>
        <v>43759674.414715715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topLeftCell="A23" workbookViewId="0">
      <selection activeCell="B28" sqref="B28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14062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2018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142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17029724</v>
      </c>
      <c r="E14" s="138">
        <f>E15+E21+E22</f>
        <v>98144687</v>
      </c>
      <c r="F14" s="41">
        <f>(F16-F17)/0.26</f>
        <v>30840076.92307692</v>
      </c>
      <c r="G14" s="42">
        <f>(G16-G17)/0.23</f>
        <v>1800934.7826086956</v>
      </c>
      <c r="H14" s="43">
        <f t="shared" ref="H14:H27" si="0">SUM(D14:G14)</f>
        <v>147815422.70568562</v>
      </c>
    </row>
    <row r="15" spans="1:8" hidden="1" outlineLevel="1">
      <c r="A15" s="28"/>
      <c r="B15" s="44" t="s">
        <v>25</v>
      </c>
      <c r="C15" s="203"/>
      <c r="D15" s="46">
        <v>16597235</v>
      </c>
      <c r="E15" s="47">
        <v>98031880</v>
      </c>
      <c r="F15" s="41"/>
      <c r="G15" s="42"/>
      <c r="H15" s="43"/>
    </row>
    <row r="16" spans="1:8" hidden="1" outlineLevel="1">
      <c r="A16" s="28"/>
      <c r="B16" s="44" t="s">
        <v>133</v>
      </c>
      <c r="C16" s="203"/>
      <c r="D16" s="46"/>
      <c r="E16" s="47"/>
      <c r="F16" s="46">
        <v>8165377</v>
      </c>
      <c r="G16" s="47">
        <v>414215</v>
      </c>
      <c r="H16" s="43"/>
    </row>
    <row r="17" spans="1:8" hidden="1" outlineLevel="1">
      <c r="A17" s="28"/>
      <c r="B17" s="44" t="s">
        <v>134</v>
      </c>
      <c r="C17" s="203"/>
      <c r="D17" s="46"/>
      <c r="E17" s="47"/>
      <c r="F17" s="46">
        <v>146957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6701492.307692307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391548</v>
      </c>
      <c r="E19" s="127">
        <v>2329207</v>
      </c>
      <c r="F19" s="52"/>
      <c r="G19" s="53"/>
      <c r="H19" s="43">
        <f t="shared" si="0"/>
        <v>2720755</v>
      </c>
    </row>
    <row r="20" spans="1:8">
      <c r="A20" s="5" t="s">
        <v>32</v>
      </c>
      <c r="B20" s="11" t="s">
        <v>33</v>
      </c>
      <c r="C20" s="54">
        <v>22</v>
      </c>
      <c r="D20" s="128">
        <v>5460</v>
      </c>
      <c r="E20" s="129">
        <v>0</v>
      </c>
      <c r="F20" s="52"/>
      <c r="G20" s="53"/>
      <c r="H20" s="43">
        <f t="shared" si="0"/>
        <v>5460</v>
      </c>
    </row>
    <row r="21" spans="1:8">
      <c r="A21" s="5" t="s">
        <v>34</v>
      </c>
      <c r="B21" s="51" t="s">
        <v>35</v>
      </c>
      <c r="C21" s="37">
        <v>23</v>
      </c>
      <c r="D21" s="126">
        <v>70376</v>
      </c>
      <c r="E21" s="127">
        <v>112807</v>
      </c>
      <c r="F21" s="52"/>
      <c r="G21" s="53"/>
      <c r="H21" s="59">
        <f t="shared" si="0"/>
        <v>183183</v>
      </c>
    </row>
    <row r="22" spans="1:8">
      <c r="A22" s="5"/>
      <c r="B22" s="60" t="s">
        <v>36</v>
      </c>
      <c r="C22" s="54">
        <v>24</v>
      </c>
      <c r="D22" s="128">
        <v>362113</v>
      </c>
      <c r="E22" s="129">
        <v>0</v>
      </c>
      <c r="F22" s="52"/>
      <c r="G22" s="53"/>
      <c r="H22" s="43">
        <f t="shared" si="0"/>
        <v>362113</v>
      </c>
    </row>
    <row r="23" spans="1:8">
      <c r="A23" s="5"/>
      <c r="B23" s="61" t="s">
        <v>37</v>
      </c>
      <c r="C23" s="37">
        <v>25</v>
      </c>
      <c r="D23" s="126"/>
      <c r="E23" s="127"/>
      <c r="F23" s="52"/>
      <c r="G23" s="5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2396</v>
      </c>
      <c r="E24" s="129"/>
      <c r="F24" s="52"/>
      <c r="G24" s="53"/>
      <c r="H24" s="43">
        <f t="shared" si="0"/>
        <v>2396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827101</v>
      </c>
      <c r="E28" s="59">
        <f>SUM(E19:E23)-E24</f>
        <v>2442014</v>
      </c>
      <c r="F28" s="59">
        <f>SUM(F19:F23)-F24</f>
        <v>0</v>
      </c>
      <c r="G28" s="59">
        <f>SUM(G19:G23)-G24</f>
        <v>0</v>
      </c>
      <c r="H28" s="56">
        <f>SUM(H19:H23)-H24</f>
        <v>3269115</v>
      </c>
    </row>
    <row r="29" spans="1:8">
      <c r="A29" s="67" t="s">
        <v>43</v>
      </c>
      <c r="B29" s="68"/>
      <c r="C29" s="54">
        <v>40</v>
      </c>
      <c r="D29" s="55">
        <f>D14-D28</f>
        <v>16202623</v>
      </c>
      <c r="E29" s="69">
        <f>E14-E28</f>
        <v>95702673</v>
      </c>
      <c r="F29" s="56">
        <f>F14+F18-F28</f>
        <v>37541569.230769224</v>
      </c>
      <c r="G29" s="55">
        <f>G14-G28</f>
        <v>1800934.7826086956</v>
      </c>
      <c r="H29" s="56">
        <f>H14-H28</f>
        <v>144546307.70568562</v>
      </c>
    </row>
    <row r="30" spans="1:8">
      <c r="A30" s="28" t="s">
        <v>44</v>
      </c>
      <c r="B30" s="51" t="s">
        <v>45</v>
      </c>
      <c r="C30" s="39">
        <v>51</v>
      </c>
      <c r="D30" s="130">
        <v>81792</v>
      </c>
      <c r="E30" s="131">
        <v>58318</v>
      </c>
      <c r="F30" s="70"/>
      <c r="G30" s="71"/>
      <c r="H30" s="43">
        <f t="shared" ref="H30:H39" si="1">SUM(D30:G30)</f>
        <v>140110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21954</v>
      </c>
      <c r="E36" s="129">
        <v>13749</v>
      </c>
      <c r="F36" s="70"/>
      <c r="G36" s="71"/>
      <c r="H36" s="43">
        <f t="shared" si="1"/>
        <v>35703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103746</v>
      </c>
      <c r="E47" s="56">
        <f>SUM(E30:E41)</f>
        <v>72067</v>
      </c>
      <c r="F47" s="55">
        <f>SUM(F30:F41)</f>
        <v>0</v>
      </c>
      <c r="G47" s="56">
        <f>SUM(G30:G41)</f>
        <v>0</v>
      </c>
      <c r="H47" s="43">
        <f>SUM(H30:H41)</f>
        <v>175813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16098877</v>
      </c>
      <c r="E48" s="56">
        <f>E29-E47</f>
        <v>95630606</v>
      </c>
      <c r="F48" s="55">
        <f>F29-F47</f>
        <v>37541569.230769224</v>
      </c>
      <c r="G48" s="56">
        <f>G29-G47</f>
        <v>1800934.7826086956</v>
      </c>
      <c r="H48" s="43">
        <f>SUM(D48:G48)</f>
        <v>151071987.0133779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16098877</v>
      </c>
      <c r="E57" s="65">
        <f>SUM(E48:E56)</f>
        <v>95630606</v>
      </c>
      <c r="F57" s="64">
        <f>SUM(F48:F56)</f>
        <v>37541569.230769224</v>
      </c>
      <c r="G57" s="65">
        <f>SUM(G48:G56)</f>
        <v>1800934.7826086956</v>
      </c>
      <c r="H57" s="81">
        <f>SUM(H48:H56)</f>
        <v>151071987.0133779</v>
      </c>
    </row>
    <row r="58" spans="1:8">
      <c r="A58" s="87"/>
      <c r="B58" s="88" t="s">
        <v>75</v>
      </c>
      <c r="C58" s="39"/>
      <c r="D58" s="64">
        <f>D57+'Nov18'!D58</f>
        <v>201181978.87</v>
      </c>
      <c r="E58" s="64">
        <f>E57+'Nov18'!E58</f>
        <v>1140427556</v>
      </c>
      <c r="F58" s="64">
        <f>F57+'Nov18'!F58</f>
        <v>470668226.92307687</v>
      </c>
      <c r="G58" s="64">
        <f>G57+'Nov18'!G58</f>
        <v>8692017.3913043495</v>
      </c>
      <c r="H58" s="64">
        <f>H57+'Nov18'!H58</f>
        <v>1820969779.1843812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155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2018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December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115174411</v>
      </c>
      <c r="F84" s="111">
        <f>(+F28+F29+G29)-(F85-F86)</f>
        <v>32641011.705685612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39">
        <f>1742388/0.26</f>
        <v>6701492.307692307</v>
      </c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115174411</v>
      </c>
      <c r="F87" s="111">
        <f>(F84+F85)-F86</f>
        <v>39342504.01337792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30840076.92307692</v>
      </c>
      <c r="G91" s="118">
        <f>G14</f>
        <v>1800934.7826086956</v>
      </c>
      <c r="H91" s="119">
        <f>F91+G91</f>
        <v>32641011.705685616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tabSelected="1" workbookViewId="0">
      <selection activeCell="M62" sqref="M62"/>
    </sheetView>
  </sheetViews>
  <sheetFormatPr defaultRowHeight="15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7109375" customWidth="1"/>
    <col min="9" max="9" width="14.28515625" bestFit="1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2018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142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141">
        <v>1</v>
      </c>
      <c r="D14" s="41">
        <f>'Jan18'!D14+'Feb18'!D14+'Mar18'!D14+'Apr18'!D14+'May18'!D14+June18!D14+'Jul18'!D14+'Aug18'!D14+'Sep18'!D14+'Oct18'!D14+'Nov18'!D14+'Dec18'!D14</f>
        <v>213618915</v>
      </c>
      <c r="E14" s="138">
        <f>'Jan18'!E14+'Feb18'!E14+'Mar18'!E14+'Apr18'!E14+'May18'!E14+June18!E14+'Jul18'!E14+'Aug18'!E14+'Sep18'!E14+'Oct18'!E14+'Nov18'!E14+'Dec18'!E14</f>
        <v>1169963787</v>
      </c>
      <c r="F14" s="138">
        <f>'Jan18'!F14+'Feb18'!F14+'Mar18'!F14+'Apr18'!F14+'May18'!F14+June18!F14+'Jul18'!F14+'Aug18'!F14+'Sep18'!F14+'Oct18'!F14+'Nov18'!F14+'Dec18'!F14</f>
        <v>413061134.61538458</v>
      </c>
      <c r="G14" s="41">
        <f>'Jan18'!G14+'Feb18'!G14+'Mar18'!G14+'Apr18'!G14+'May18'!G14+June18!G14+'Jul18'!G14+'Aug18'!G14+'Sep18'!G14+'Oct18'!G14+'Nov18'!G14+'Dec18'!G14</f>
        <v>8692017.3913043495</v>
      </c>
      <c r="H14" s="138">
        <f>D14+E14+F14+G14</f>
        <v>1805335854.0066888</v>
      </c>
    </row>
    <row r="15" spans="1:8">
      <c r="A15" s="48" t="s">
        <v>28</v>
      </c>
      <c r="B15" s="6" t="s">
        <v>29</v>
      </c>
      <c r="C15" s="45">
        <v>2</v>
      </c>
      <c r="D15" s="41"/>
      <c r="E15" s="50"/>
      <c r="F15" s="50">
        <f>'Jan18'!F18+'Feb18'!F18+'Mar18'!F18+'Apr18'!F18+'May18'!F18+June18!F18+'Jul18'!F18+'Aug18'!F18+'Sep18'!F18+'Oct18'!F18+'Nov18'!F18+'Dec18'!F18</f>
        <v>57607092.307692304</v>
      </c>
      <c r="G15" s="152">
        <f>[1]Jan17!G18+[1]Feb17!G18+[1]Mar17!G18+[1]Apr17!G18+[1]May17!G18+[1]June17!G18+[1]Jul17!G18+[1]Aug17!G18+[1]Sep17!G18+[1]Oct17!G18+[1]Nov17!G18+[1]Dec17!G18</f>
        <v>0</v>
      </c>
      <c r="H15" s="50">
        <f>D15+E15+F15+G15</f>
        <v>57607092.307692304</v>
      </c>
    </row>
    <row r="16" spans="1:8">
      <c r="A16" s="5" t="s">
        <v>30</v>
      </c>
      <c r="B16" s="125" t="s">
        <v>31</v>
      </c>
      <c r="C16" s="143">
        <v>21</v>
      </c>
      <c r="D16" s="144">
        <f>'Jan18'!D19+'Feb18'!D19+'Mar18'!D19+'Apr18'!D19+'May18'!D19+June18!D19+'Jul18'!D19+'Aug18'!D19+'Sep18'!D19+'Oct18'!D19+'Nov18'!D19+'Dec18'!D19</f>
        <v>4802087</v>
      </c>
      <c r="E16" s="138">
        <f>'Jan18'!E19+'Feb18'!E19+'Mar18'!E19+'Apr18'!E19+'May18'!E19+June18!E19+'Jul18'!E19+'Aug18'!E19+'Sep18'!E19+'Oct18'!E19+'Nov18'!E19+'Dec18'!E19</f>
        <v>27838973</v>
      </c>
      <c r="F16" s="138">
        <f>[1]Jan17!F19+[1]Feb17!F19+[1]Mar17!F19+[1]Apr17!F19+[1]May17!F19+[1]June17!F19+[1]Jul17!F19+[1]Aug17!F19+[1]Sep17!F19+[1]Oct17!F19+[1]Nov17!F19+[1]Dec17!F19</f>
        <v>0</v>
      </c>
      <c r="G16" s="138">
        <f>[1]Jan17!G19+[1]Feb17!G19+[1]Mar17!G19+[1]Apr17!G19+[1]May17!G19+[1]June17!G19+[1]Jul17!G19+[1]Aug17!G19+[1]Sep17!G19+[1]Oct17!G19+[1]Nov17!G19+[1]Dec17!G19</f>
        <v>0</v>
      </c>
      <c r="H16" s="142">
        <f t="shared" ref="H16:H45" si="0">D16+E16+F16+G16</f>
        <v>32641060</v>
      </c>
    </row>
    <row r="17" spans="1:8">
      <c r="A17" s="5" t="s">
        <v>32</v>
      </c>
      <c r="B17" s="145" t="s">
        <v>33</v>
      </c>
      <c r="C17" s="37">
        <v>22</v>
      </c>
      <c r="D17" s="146">
        <f>'Jan18'!D20+'Feb18'!D20+'Mar18'!D20+'Apr18'!D20+'May18'!D20+June18!D20+'Jul18'!D20+'Aug18'!D20+'Sep18'!D20+'Oct18'!D20+'Nov18'!D20+'Dec18'!D20</f>
        <v>17855</v>
      </c>
      <c r="E17" s="42">
        <f>'Jan18'!E20+'Feb18'!E20+'Mar18'!E20+'Apr18'!E20+'May18'!E20+June18!E20+'Jul18'!E20+'Aug18'!E20+'Sep18'!E20+'Oct18'!E20+'Nov18'!E20+'Dec18'!E20</f>
        <v>5164</v>
      </c>
      <c r="F17" s="42">
        <f>[1]Jan17!F20+[1]Feb17!F20+[1]Mar17!F20+[1]Apr17!F20+[1]May17!F20+[1]June17!F20+[1]Jul17!F20+[1]Aug17!F20+[1]Sep17!F20+[1]Oct17!F20+[1]Nov17!F20+[1]Dec17!F20</f>
        <v>0</v>
      </c>
      <c r="G17" s="42">
        <f>[1]Jan17!G20+[1]Feb17!G20+[1]Mar17!G20+[1]Apr17!G20+[1]May17!G20+[1]June17!G20+[1]Jul17!G20+[1]Aug17!G20+[1]Sep17!G20+[1]Oct17!G20+[1]Nov17!G20+[1]Dec17!G20</f>
        <v>0</v>
      </c>
      <c r="H17" s="113">
        <f t="shared" si="0"/>
        <v>23019</v>
      </c>
    </row>
    <row r="18" spans="1:8">
      <c r="A18" s="5" t="s">
        <v>34</v>
      </c>
      <c r="B18" s="145" t="s">
        <v>35</v>
      </c>
      <c r="C18" s="37">
        <v>23</v>
      </c>
      <c r="D18" s="146">
        <f>'Jan18'!D21+'Feb18'!D21+'Mar18'!D21+'Apr18'!D21+'May18'!D21+June18!D21+'Jul18'!D21+'Aug18'!D21+'Sep18'!D21+'Oct18'!D21+'Nov18'!D21+'Dec18'!D21</f>
        <v>825926</v>
      </c>
      <c r="E18" s="42">
        <f>'Jan18'!E21+'Feb18'!E21+'Mar18'!E21+'Apr18'!E21+'May18'!E21+June18!E21+'Jul18'!E21+'Aug18'!E21+'Sep18'!E21+'Oct18'!E21+'Nov18'!E21+'Dec18'!E21</f>
        <v>1259817</v>
      </c>
      <c r="F18" s="42">
        <f>[1]Jan17!F21+[1]Feb17!F21+[1]Mar17!F21+[1]Apr17!F21+[1]May17!F21+[1]June17!F21+[1]Jul17!F21+[1]Aug17!F21+[1]Sep17!F21+[1]Oct17!F21+[1]Nov17!F21+[1]Dec17!F21</f>
        <v>0</v>
      </c>
      <c r="G18" s="42">
        <f>[1]Jan17!G21+[1]Feb17!G21+[1]Mar17!G21+[1]Apr17!G21+[1]May17!G21+[1]June17!G21+[1]Jul17!G21+[1]Aug17!G21+[1]Sep17!G21+[1]Oct17!G21+[1]Nov17!G21+[1]Dec17!G21</f>
        <v>0</v>
      </c>
      <c r="H18" s="113">
        <f t="shared" si="0"/>
        <v>2085743</v>
      </c>
    </row>
    <row r="19" spans="1:8">
      <c r="A19" s="5"/>
      <c r="B19" s="145" t="s">
        <v>36</v>
      </c>
      <c r="C19" s="37">
        <v>24</v>
      </c>
      <c r="D19" s="146">
        <f>'Jan18'!D22+'Feb18'!D22+'Mar18'!D22+'Apr18'!D22+'May18'!D22+June18!D22+'Jul18'!D22+'Aug18'!D22+'Sep18'!D22+'Oct18'!D22+'Nov18'!D22+'Dec18'!D22</f>
        <v>5936793</v>
      </c>
      <c r="E19" s="42">
        <f>'Jan18'!E22+'Feb18'!E22+'Mar18'!E22+'Apr18'!E22+'May18'!E22+June18!E22+'Jul18'!E22+'Aug18'!E22+'Sep18'!E22+'Oct18'!E22+'Nov18'!E22+'Dec18'!E22</f>
        <v>0</v>
      </c>
      <c r="F19" s="42">
        <f>[1]Jan17!F22+[1]Feb17!F22+[1]Mar17!F22+[1]Apr17!F22+[1]May17!F22+[1]June17!F22+[1]Jul17!F22+[1]Aug17!F22+[1]Sep17!F22+[1]Oct17!F22+[1]Nov17!F22+[1]Dec17!F22</f>
        <v>0</v>
      </c>
      <c r="G19" s="42">
        <f>[1]Jan17!G22+[1]Feb17!G22+[1]Mar17!G22+[1]Apr17!G22+[1]May17!G22+[1]June17!G22+[1]Jul17!G22+[1]Aug17!G22+[1]Sep17!G22+[1]Oct17!G22+[1]Nov17!G22+[1]Dec17!G22</f>
        <v>0</v>
      </c>
      <c r="H19" s="113">
        <f t="shared" si="0"/>
        <v>5936793</v>
      </c>
    </row>
    <row r="20" spans="1:8">
      <c r="A20" s="5"/>
      <c r="B20" s="147" t="s">
        <v>37</v>
      </c>
      <c r="C20" s="37">
        <v>25</v>
      </c>
      <c r="D20" s="146">
        <f>'Jan18'!D23+'Feb18'!D23+'Mar18'!D23+'Apr18'!D23+'May18'!D23+June18!D23+'Jul18'!D23+'Aug18'!D23+'Sep18'!D23+'Oct18'!D23+'Nov18'!D23+'Dec18'!D23</f>
        <v>0</v>
      </c>
      <c r="E20" s="42">
        <f>'Jan18'!E23+'Feb18'!E23+'Mar18'!E23+'Apr18'!E23+'May18'!E23+June18!E23+'Jul18'!E23+'Aug18'!E23+'Sep18'!E23+'Oct18'!E23+'Nov18'!E23+'Dec18'!E23</f>
        <v>0</v>
      </c>
      <c r="F20" s="42">
        <f>[1]Jan17!F23+[1]Feb17!F23+[1]Mar17!F23+[1]Apr17!F23+[1]May17!F23+[1]June17!F23+[1]Jul17!F23+[1]Aug17!F23+[1]Sep17!F23+[1]Oct17!F23+[1]Nov17!F23+[1]Dec17!F23</f>
        <v>0</v>
      </c>
      <c r="G20" s="42">
        <f>[1]Jan17!G23+[1]Feb17!G23+[1]Mar17!G23+[1]Apr17!G23+[1]May17!G23+[1]June17!G23+[1]Jul17!G23+[1]Aug17!G23+[1]Sep17!G23+[1]Oct17!G23+[1]Nov17!G23+[1]Dec17!G23</f>
        <v>0</v>
      </c>
      <c r="H20" s="113">
        <f t="shared" si="0"/>
        <v>0</v>
      </c>
    </row>
    <row r="21" spans="1:8">
      <c r="A21" s="5"/>
      <c r="B21" s="147" t="s">
        <v>38</v>
      </c>
      <c r="C21" s="37">
        <v>26</v>
      </c>
      <c r="D21" s="146">
        <f>'Jan18'!D24+'Feb18'!D24+'Mar18'!D24+'Apr18'!D24+'May18'!D24+June18!D24+'Jul18'!D24+'Aug18'!D24+'Sep18'!D24+'Oct18'!D24+'Nov18'!D24+'Dec18'!D24</f>
        <v>-306619.13</v>
      </c>
      <c r="E21" s="42">
        <f>'Jan18'!E24+'Feb18'!E24+'Mar18'!E24+'Apr18'!E24+'May18'!E24+June18!E24+'Jul18'!E24+'Aug18'!E24+'Sep18'!E24+'Oct18'!E24+'Nov18'!E24+'Dec18'!E24</f>
        <v>0</v>
      </c>
      <c r="F21" s="42">
        <f>[1]Jan17!F24+[1]Feb17!F24+[1]Mar17!F24+[1]Apr17!F24+[1]May17!F24+[1]June17!F24+[1]Jul17!F24+[1]Aug17!F24+[1]Sep17!F24+[1]Oct17!F24+[1]Nov17!F24+[1]Dec17!F24</f>
        <v>0</v>
      </c>
      <c r="G21" s="42">
        <f>[1]Jan17!G24+[1]Feb17!G24+[1]Mar17!G24+[1]Apr17!G24+[1]May17!G24+[1]June17!G24+[1]Jul17!G24+[1]Aug17!G24+[1]Sep17!G24+[1]Oct17!G24+[1]Nov17!G24+[1]Dec17!G24</f>
        <v>0</v>
      </c>
      <c r="H21" s="113">
        <f t="shared" si="0"/>
        <v>-306619.13</v>
      </c>
    </row>
    <row r="22" spans="1:8">
      <c r="A22" s="5"/>
      <c r="B22" s="147" t="s">
        <v>39</v>
      </c>
      <c r="C22" s="37">
        <v>27</v>
      </c>
      <c r="D22" s="146">
        <f>[1]Jan17!D25+[1]Feb17!D25+[1]Mar17!D25+[1]Apr17!D25+[1]May17!D25+[1]June17!D25+[1]Jul17!D25+[1]Aug17!D25+[1]Sep17!D25+[1]Oct17!D25+[1]Nov17!D25+[1]Dec17!D25</f>
        <v>0</v>
      </c>
      <c r="E22" s="42">
        <f>[1]Jan17!E25+[1]Feb17!E25+[1]Mar17!E25+[1]Apr17!E25+[1]May17!E25+[1]June17!E25+[1]Jul17!E25+[1]Aug17!E25+[1]Sep17!E25+[1]Oct17!E25+[1]Nov17!E25+[1]Dec17!E25</f>
        <v>0</v>
      </c>
      <c r="F22" s="42">
        <f>[1]Jan17!F25+[1]Feb17!F25+[1]Mar17!F25+[1]Apr17!F25+[1]May17!F25+[1]June17!F25+[1]Jul17!F25+[1]Aug17!F25+[1]Sep17!F25+[1]Oct17!F25+[1]Nov17!F25+[1]Dec17!F25</f>
        <v>0</v>
      </c>
      <c r="G22" s="42">
        <f>[1]Jan17!G25+[1]Feb17!G25+[1]Mar17!G25+[1]Apr17!G25+[1]May17!G25+[1]June17!G25+[1]Jul17!G25+[1]Aug17!G25+[1]Sep17!G25+[1]Oct17!G25+[1]Nov17!G25+[1]Dec17!G25</f>
        <v>0</v>
      </c>
      <c r="H22" s="113">
        <f t="shared" si="0"/>
        <v>0</v>
      </c>
    </row>
    <row r="23" spans="1:8">
      <c r="A23" s="5"/>
      <c r="B23" s="147" t="s">
        <v>40</v>
      </c>
      <c r="C23" s="37">
        <v>28</v>
      </c>
      <c r="D23" s="146">
        <f>[1]Jan17!D26+[1]Feb17!D26+[1]Mar17!D26+[1]Apr17!D26+[1]May17!D26+[1]June17!D26+[1]Jul17!D26+[1]Aug17!D26+[1]Sep17!D26+[1]Oct17!D26+[1]Nov17!D26+[1]Dec17!D26</f>
        <v>0</v>
      </c>
      <c r="E23" s="42">
        <f>[1]Jan17!E26+[1]Feb17!E26+[1]Mar17!E26+[1]Apr17!E26+[1]May17!E26+[1]June17!E26+[1]Jul17!E26+[1]Aug17!E26+[1]Sep17!E26+[1]Oct17!E26+[1]Nov17!E26+[1]Dec17!E26</f>
        <v>0</v>
      </c>
      <c r="F23" s="42">
        <f>[1]Jan17!F26+[1]Feb17!F26+[1]Mar17!F26+[1]Apr17!F26+[1]May17!F26+[1]June17!F26+[1]Jul17!F26+[1]Aug17!F26+[1]Sep17!F26+[1]Oct17!F26+[1]Nov17!F26+[1]Dec17!F26</f>
        <v>0</v>
      </c>
      <c r="G23" s="42">
        <f>[1]Jan17!G26+[1]Feb17!G26+[1]Mar17!G26+[1]Apr17!G26+[1]May17!G26+[1]June17!G26+[1]Jul17!G26+[1]Aug17!G26+[1]Sep17!G26+[1]Oct17!G26+[1]Nov17!G26+[1]Dec17!G26</f>
        <v>0</v>
      </c>
      <c r="H23" s="113">
        <f t="shared" si="0"/>
        <v>0</v>
      </c>
    </row>
    <row r="24" spans="1:8">
      <c r="A24" s="5"/>
      <c r="B24" s="5" t="s">
        <v>41</v>
      </c>
      <c r="C24" s="39">
        <v>29</v>
      </c>
      <c r="D24" s="146">
        <f>[1]Jan17!D27+[1]Feb17!D27+[1]Mar17!D27+[1]Apr17!D27+[1]May17!D27+[1]June17!D27+[1]Jul17!D27+[1]Aug17!D27+[1]Sep17!D27+[1]Oct17!D27+[1]Nov17!D27+[1]Dec17!D27</f>
        <v>0</v>
      </c>
      <c r="E24" s="42">
        <f>[1]Jan17!E27+[1]Feb17!E27+[1]Mar17!E27+[1]Apr17!E27+[1]May17!E27+[1]June17!E27+[1]Jul17!E27+[1]Aug17!E27+[1]Sep17!E27+[1]Oct17!E27+[1]Nov17!E27+[1]Dec17!E27</f>
        <v>0</v>
      </c>
      <c r="F24" s="42">
        <f>[1]Jan17!F27+[1]Feb17!F27+[1]Mar17!F27+[1]Apr17!F27+[1]May17!F27+[1]June17!F27+[1]Jul17!F27+[1]Aug17!F27+[1]Sep17!F27+[1]Oct17!F27+[1]Nov17!F27+[1]Dec17!F27</f>
        <v>0</v>
      </c>
      <c r="G24" s="42">
        <f>[1]Jan17!G27+[1]Feb17!G27+[1]Mar17!G27+[1]Apr17!G27+[1]May17!G27+[1]June17!G27+[1]Jul17!G27+[1]Aug17!G27+[1]Sep17!G27+[1]Oct17!G27+[1]Nov17!G27+[1]Dec17!G27</f>
        <v>0</v>
      </c>
      <c r="H24" s="113">
        <f t="shared" si="0"/>
        <v>0</v>
      </c>
    </row>
    <row r="25" spans="1:8">
      <c r="A25" s="5"/>
      <c r="B25" s="51" t="s">
        <v>42</v>
      </c>
      <c r="C25" s="37">
        <v>30</v>
      </c>
      <c r="D25" s="148">
        <f>SUM(D16:D20)-D21</f>
        <v>11889280.130000001</v>
      </c>
      <c r="E25" s="149">
        <f t="shared" ref="E25:G25" si="1">SUM(E16:E20)-E21</f>
        <v>29103954</v>
      </c>
      <c r="F25" s="149">
        <f t="shared" si="1"/>
        <v>0</v>
      </c>
      <c r="G25" s="149">
        <f t="shared" si="1"/>
        <v>0</v>
      </c>
      <c r="H25" s="150">
        <f t="shared" si="0"/>
        <v>40993234.130000003</v>
      </c>
    </row>
    <row r="26" spans="1:8">
      <c r="A26" s="67" t="s">
        <v>43</v>
      </c>
      <c r="B26" s="68"/>
      <c r="C26" s="54">
        <v>40</v>
      </c>
      <c r="D26" s="151">
        <f>D14-D25</f>
        <v>201729634.87</v>
      </c>
      <c r="E26" s="50">
        <f>E14-E25</f>
        <v>1140859833</v>
      </c>
      <c r="F26" s="50">
        <f>F14+F15</f>
        <v>470668226.92307687</v>
      </c>
      <c r="G26" s="50">
        <f>G14+G15</f>
        <v>8692017.3913043495</v>
      </c>
      <c r="H26" s="152">
        <f t="shared" si="0"/>
        <v>1821949712.184381</v>
      </c>
    </row>
    <row r="27" spans="1:8">
      <c r="A27" s="28" t="s">
        <v>44</v>
      </c>
      <c r="B27" s="125" t="s">
        <v>45</v>
      </c>
      <c r="C27" s="37">
        <v>51</v>
      </c>
      <c r="D27" s="41">
        <f>'Jan18'!D30+'Feb18'!D30+'Mar18'!D30+'Apr18'!D30+'May18'!D30+June18!D30+'Jul18'!D30+'Aug18'!D30+'Sep18'!D30+'Oct18'!D30+'Nov18'!D30+'Dec18'!D30</f>
        <v>253265</v>
      </c>
      <c r="E27" s="42">
        <f>'Jan18'!E30+'Feb18'!E30+'Mar18'!E30+'Apr18'!E30+'May18'!E30+June18!E30+'Jul18'!E30+'Aug18'!E30+'Sep18'!E30+'Oct18'!E30+'Nov18'!E30+'Dec18'!E30</f>
        <v>130503</v>
      </c>
      <c r="F27" s="42">
        <f>[1]Jan17!F30+[1]Feb17!F30+[1]Mar17!F30+[1]Apr17!F30+[1]May17!F30+[1]June17!F30+[1]Jul17!F30+[1]Aug17!F30+[1]Sep17!F30+[1]Oct17!F30+[1]Nov17!F30+[1]Dec17!F30</f>
        <v>0</v>
      </c>
      <c r="G27" s="42">
        <f>[1]Jan17!G30+[1]Feb17!G30+[1]Mar17!G30+[1]Apr17!G30+[1]May17!G30+[1]June17!G30+[1]Jul17!G30+[1]Aug17!G30+[1]Sep17!G30+[1]Oct17!G30+[1]Nov17!G30+[1]Dec17!G30</f>
        <v>0</v>
      </c>
      <c r="H27" s="113">
        <f t="shared" si="0"/>
        <v>383768</v>
      </c>
    </row>
    <row r="28" spans="1:8">
      <c r="A28" s="72" t="s">
        <v>46</v>
      </c>
      <c r="B28" s="145" t="s">
        <v>47</v>
      </c>
      <c r="C28" s="37">
        <v>52</v>
      </c>
      <c r="D28" s="41">
        <f>'Jan18'!D31+'Feb18'!D31+'Mar18'!D31+'Apr18'!D31+'May18'!D31+June18!D31+'Jul18'!D31+'Aug18'!D31+'Sep18'!D31+'Oct18'!D31+'Nov18'!D31+'Dec18'!D31</f>
        <v>0</v>
      </c>
      <c r="E28" s="42">
        <f>'Jan18'!E31+'Feb18'!E31+'Mar18'!E31+'Apr18'!E31+'May18'!E31+June18!E31+'Jul18'!E31+'Aug18'!E31+'Sep18'!E31+'Oct18'!E31+'Nov18'!E31+'Dec18'!E31</f>
        <v>0</v>
      </c>
      <c r="F28" s="42">
        <f>[1]Jan17!F31+[1]Feb17!F31+[1]Mar17!F31+[1]Apr17!F31+[1]May17!F31+[1]June17!F31+[1]Jul17!F31+[1]Aug17!F31+[1]Sep17!F31+[1]Oct17!F31+[1]Nov17!F31+[1]Dec17!F31</f>
        <v>0</v>
      </c>
      <c r="G28" s="42">
        <f>[1]Jan17!G31+[1]Feb17!G31+[1]Mar17!G31+[1]Apr17!G31+[1]May17!G31+[1]June17!G31+[1]Jul17!G31+[1]Aug17!G31+[1]Sep17!G31+[1]Oct17!G31+[1]Nov17!G31+[1]Dec17!G31</f>
        <v>0</v>
      </c>
      <c r="H28" s="113">
        <f t="shared" si="0"/>
        <v>0</v>
      </c>
    </row>
    <row r="29" spans="1:8">
      <c r="A29" s="5"/>
      <c r="B29" s="145" t="s">
        <v>48</v>
      </c>
      <c r="C29" s="37">
        <v>53</v>
      </c>
      <c r="D29" s="41">
        <f>'Jan18'!D32+'Feb18'!D32+'Mar18'!D32+'Apr18'!D32+'May18'!D32+June18!D32+'Jul18'!D32+'Aug18'!D32+'Sep18'!D32+'Oct18'!D32+'Nov18'!D32+'Dec18'!D32</f>
        <v>0</v>
      </c>
      <c r="E29" s="42">
        <f>'Jan18'!E32+'Feb18'!E32+'Mar18'!E32+'Apr18'!E32+'May18'!E32+June18!E32+'Jul18'!E32+'Aug18'!E32+'Sep18'!E32+'Oct18'!E32+'Nov18'!E32+'Dec18'!E32</f>
        <v>0</v>
      </c>
      <c r="F29" s="42">
        <f>[1]Jan17!F32+[1]Feb17!F32+[1]Mar17!F32+[1]Apr17!F32+[1]May17!F32+[1]June17!F32+[1]Jul17!F32+[1]Aug17!F32+[1]Sep17!F32+[1]Oct17!F32+[1]Nov17!F32+[1]Dec17!F32</f>
        <v>0</v>
      </c>
      <c r="G29" s="42">
        <f>[1]Jan17!G32+[1]Feb17!G32+[1]Mar17!G32+[1]Apr17!G32+[1]May17!G32+[1]June17!G32+[1]Jul17!G32+[1]Aug17!G32+[1]Sep17!G32+[1]Oct17!G32+[1]Nov17!G32+[1]Dec17!G32</f>
        <v>0</v>
      </c>
      <c r="H29" s="113">
        <f t="shared" si="0"/>
        <v>0</v>
      </c>
    </row>
    <row r="30" spans="1:8">
      <c r="A30" s="5"/>
      <c r="B30" s="145" t="s">
        <v>49</v>
      </c>
      <c r="C30" s="37">
        <v>54</v>
      </c>
      <c r="D30" s="41">
        <f>'Jan18'!D33+'Feb18'!D33+'Mar18'!D33+'Apr18'!D33+'May18'!D33+June18!D33+'Jul18'!D33+'Aug18'!D33+'Sep18'!D33+'Oct18'!D33+'Nov18'!D33+'Dec18'!D33</f>
        <v>0</v>
      </c>
      <c r="E30" s="42">
        <f>'Jan18'!E33+'Feb18'!E33+'Mar18'!E33+'Apr18'!E33+'May18'!E33+June18!E33+'Jul18'!E33+'Aug18'!E33+'Sep18'!E33+'Oct18'!E33+'Nov18'!E33+'Dec18'!E33</f>
        <v>0</v>
      </c>
      <c r="F30" s="42">
        <f>[1]Jan17!F33+[1]Feb17!F33+[1]Mar17!F33+[1]Apr17!F33+[1]May17!F33+[1]June17!F33+[1]Jul17!F33+[1]Aug17!F33+[1]Sep17!F33+[1]Oct17!F33+[1]Nov17!F33+[1]Dec17!F33</f>
        <v>0</v>
      </c>
      <c r="G30" s="42">
        <f>[1]Jan17!G33+[1]Feb17!G33+[1]Mar17!G33+[1]Apr17!G33+[1]May17!G33+[1]June17!G33+[1]Jul17!G33+[1]Aug17!G33+[1]Sep17!G33+[1]Oct17!G33+[1]Nov17!G33+[1]Dec17!G33</f>
        <v>0</v>
      </c>
      <c r="H30" s="113">
        <f t="shared" si="0"/>
        <v>0</v>
      </c>
    </row>
    <row r="31" spans="1:8">
      <c r="A31" s="5"/>
      <c r="B31" s="145" t="s">
        <v>50</v>
      </c>
      <c r="C31" s="37">
        <v>55</v>
      </c>
      <c r="D31" s="41">
        <f>'Jan18'!D34+'Feb18'!D34+'Mar18'!D34+'Apr18'!D34+'May18'!D34+June18!D34+'Jul18'!D34+'Aug18'!D34+'Sep18'!D34+'Oct18'!D34+'Nov18'!D34+'Dec18'!D34</f>
        <v>0</v>
      </c>
      <c r="E31" s="42">
        <f>'Jan18'!E34+'Feb18'!E34+'Mar18'!E34+'Apr18'!E34+'May18'!E34+June18!E34+'Jul18'!E34+'Aug18'!E34+'Sep18'!E34+'Oct18'!E34+'Nov18'!E34+'Dec18'!E34</f>
        <v>0</v>
      </c>
      <c r="F31" s="42">
        <f>[1]Jan17!F34+[1]Feb17!F34+[1]Mar17!F34+[1]Apr17!F34+[1]May17!F34+[1]June17!F34+[1]Jul17!F34+[1]Aug17!F34+[1]Sep17!F34+[1]Oct17!F34+[1]Nov17!F34+[1]Dec17!F34</f>
        <v>0</v>
      </c>
      <c r="G31" s="42">
        <f>[1]Jan17!G34+[1]Feb17!G34+[1]Mar17!G34+[1]Apr17!G34+[1]May17!G34+[1]June17!G34+[1]Jul17!G34+[1]Aug17!G34+[1]Sep17!G34+[1]Oct17!G34+[1]Nov17!G34+[1]Dec17!G34</f>
        <v>0</v>
      </c>
      <c r="H31" s="113">
        <f t="shared" si="0"/>
        <v>0</v>
      </c>
    </row>
    <row r="32" spans="1:8">
      <c r="A32" s="5"/>
      <c r="B32" s="145" t="s">
        <v>51</v>
      </c>
      <c r="C32" s="37">
        <v>56</v>
      </c>
      <c r="D32" s="41">
        <f>'Jan18'!D35+'Feb18'!D35+'Mar18'!D35+'Apr18'!D35+'May18'!D35+June18!D35+'Jul18'!D35+'Aug18'!D35+'Sep18'!D35+'Oct18'!D35+'Nov18'!D35+'Dec18'!D35</f>
        <v>15136</v>
      </c>
      <c r="E32" s="42">
        <f>'Jan18'!E35+'Feb18'!E35+'Mar18'!E35+'Apr18'!E35+'May18'!E35+June18!E35+'Jul18'!E35+'Aug18'!E35+'Sep18'!E35+'Oct18'!E35+'Nov18'!E35+'Dec18'!E35</f>
        <v>0</v>
      </c>
      <c r="F32" s="42">
        <f>[1]Jan17!F35+[1]Feb17!F35+[1]Mar17!F35+[1]Apr17!F35+[1]May17!F35+[1]June17!F35+[1]Jul17!F35+[1]Aug17!F35+[1]Sep17!F35+[1]Oct17!F35+[1]Nov17!F35+[1]Dec17!F35</f>
        <v>0</v>
      </c>
      <c r="G32" s="42">
        <f>[1]Jan17!G35+[1]Feb17!G35+[1]Mar17!G35+[1]Apr17!G35+[1]May17!G35+[1]June17!G35+[1]Jul17!G35+[1]Aug17!G35+[1]Sep17!G35+[1]Oct17!G35+[1]Nov17!G35+[1]Dec17!G35</f>
        <v>0</v>
      </c>
      <c r="H32" s="113">
        <f t="shared" si="0"/>
        <v>15136</v>
      </c>
    </row>
    <row r="33" spans="1:10">
      <c r="A33" s="5"/>
      <c r="B33" s="145" t="s">
        <v>52</v>
      </c>
      <c r="C33" s="37">
        <v>57</v>
      </c>
      <c r="D33" s="41">
        <f>'Jan18'!D36+'Feb18'!D36+'Mar18'!D36+'Apr18'!D36+'May18'!D36+June18!D36+'Jul18'!D36+'Aug18'!D36+'Sep18'!D36+'Oct18'!D36+'Nov18'!D36+'Dec18'!D36</f>
        <v>279255</v>
      </c>
      <c r="E33" s="42">
        <f>'Jan18'!E36+'Feb18'!E36+'Mar18'!E36+'Apr18'!E36+'May18'!E36+June18!E36+'Jul18'!E36+'Aug18'!E36+'Sep18'!E36+'Oct18'!E36+'Nov18'!E36+'Dec18'!E36</f>
        <v>301774</v>
      </c>
      <c r="F33" s="42">
        <f>[1]Jan17!F36+[1]Feb17!F36+[1]Mar17!F36+[1]Apr17!F36+[1]May17!F36+[1]June17!F36+[1]Jul17!F36+[1]Aug17!F36+[1]Sep17!F36+[1]Oct17!F36+[1]Nov17!F36+[1]Dec17!F36</f>
        <v>0</v>
      </c>
      <c r="G33" s="42">
        <f>[1]Jan17!G36+[1]Feb17!G36+[1]Mar17!G36+[1]Apr17!G36+[1]May17!G36+[1]June17!G36+[1]Jul17!G36+[1]Aug17!G36+[1]Sep17!G36+[1]Oct17!G36+[1]Nov17!G36+[1]Dec17!G36</f>
        <v>0</v>
      </c>
      <c r="H33" s="113">
        <f t="shared" si="0"/>
        <v>581029</v>
      </c>
    </row>
    <row r="34" spans="1:10">
      <c r="A34" s="5"/>
      <c r="B34" s="145" t="s">
        <v>40</v>
      </c>
      <c r="C34" s="37">
        <v>58</v>
      </c>
      <c r="D34" s="41">
        <f>[1]Jan17!D37+[1]Feb17!D37+[1]Mar17!D37+[1]Apr17!D37+[1]May17!D37+[1]June17!D37+[1]Jul17!D37+[1]Aug17!D37+[1]Sep17!D37+[1]Oct17!D37+[1]Nov17!D37+[1]Dec17!D37</f>
        <v>0</v>
      </c>
      <c r="E34" s="42">
        <f>[1]Jan17!E37+[1]Feb17!E37+[1]Mar17!E37+[1]Apr17!E37+[1]May17!E37+[1]June17!E37+[1]Jul17!E37+[1]Aug17!E37+[1]Sep17!E37+[1]Oct17!E37+[1]Nov17!E37+[1]Dec17!E37</f>
        <v>0</v>
      </c>
      <c r="F34" s="42">
        <f>[1]Jan17!F37+[1]Feb17!F37+[1]Mar17!F37+[1]Apr17!F37+[1]May17!F37+[1]June17!F37+[1]Jul17!F37+[1]Aug17!F37+[1]Sep17!F37+[1]Oct17!F37+[1]Nov17!F37+[1]Dec17!F37</f>
        <v>0</v>
      </c>
      <c r="G34" s="42">
        <f>[1]Jan17!G37+[1]Feb17!G37+[1]Mar17!G37+[1]Apr17!G37+[1]May17!G37+[1]June17!G37+[1]Jul17!G37+[1]Aug17!G37+[1]Sep17!G37+[1]Oct17!G37+[1]Nov17!G37+[1]Dec17!G37</f>
        <v>0</v>
      </c>
      <c r="H34" s="113">
        <f t="shared" si="0"/>
        <v>0</v>
      </c>
    </row>
    <row r="35" spans="1:10">
      <c r="A35" s="5"/>
      <c r="B35" s="145" t="s">
        <v>41</v>
      </c>
      <c r="C35" s="37">
        <v>59</v>
      </c>
      <c r="D35" s="41">
        <f>[1]Jan17!D38+[1]Feb17!D38+[1]Mar17!D38+[1]Apr17!D38+[1]May17!D38+[1]June17!D38+[1]Jul17!D38+[1]Aug17!D38+[1]Sep17!D38+[1]Oct17!D38+[1]Nov17!D38+[1]Dec17!D38</f>
        <v>0</v>
      </c>
      <c r="E35" s="42">
        <f>[1]Jan17!E38+[1]Feb17!E38+[1]Mar17!E38+[1]Apr17!E38+[1]May17!E38+[1]June17!E38+[1]Jul17!E38+[1]Aug17!E38+[1]Sep17!E38+[1]Oct17!E38+[1]Nov17!E38+[1]Dec17!E38</f>
        <v>0</v>
      </c>
      <c r="F35" s="42">
        <f>[1]Jan17!F38+[1]Feb17!F38+[1]Mar17!F38+[1]Apr17!F38+[1]May17!F38+[1]June17!F38+[1]Jul17!F38+[1]Aug17!F38+[1]Sep17!F38+[1]Oct17!F38+[1]Nov17!F38+[1]Dec17!F38</f>
        <v>0</v>
      </c>
      <c r="G35" s="42">
        <f>[1]Jan17!G38+[1]Feb17!G38+[1]Mar17!G38+[1]Apr17!G38+[1]May17!G38+[1]June17!G38+[1]Jul17!G38+[1]Aug17!G38+[1]Sep17!G38+[1]Oct17!G38+[1]Nov17!G38+[1]Dec17!G38</f>
        <v>0</v>
      </c>
      <c r="H35" s="113">
        <f t="shared" si="0"/>
        <v>0</v>
      </c>
    </row>
    <row r="36" spans="1:10">
      <c r="A36" s="5"/>
      <c r="B36" s="145" t="s">
        <v>53</v>
      </c>
      <c r="C36" s="37">
        <v>60</v>
      </c>
      <c r="D36" s="41">
        <f>[1]Jan17!D39+[1]Feb17!D39+[1]Mar17!D39+[1]Apr17!D39+[1]May17!D39+[1]June17!D39+[1]Jul17!D39+[1]Aug17!D39+[1]Sep17!D39+[1]Oct17!D39+[1]Nov17!D39+[1]Dec17!D39</f>
        <v>0</v>
      </c>
      <c r="E36" s="42">
        <f>[1]Jan17!E39+[1]Feb17!E39+[1]Mar17!E39+[1]Apr17!E39+[1]May17!E39+[1]June17!E39+[1]Jul17!E39+[1]Aug17!E39+[1]Sep17!E39+[1]Oct17!E39+[1]Nov17!E39+[1]Dec17!E39</f>
        <v>0</v>
      </c>
      <c r="F36" s="42">
        <f>[1]Jan17!F39+[1]Feb17!F39+[1]Mar17!F39+[1]Apr17!F39+[1]May17!F39+[1]June17!F39+[1]Jul17!F39+[1]Aug17!F39+[1]Sep17!F39+[1]Oct17!F39+[1]Nov17!F39+[1]Dec17!F39</f>
        <v>0</v>
      </c>
      <c r="G36" s="42">
        <f>[1]Jan17!G39+[1]Feb17!G39+[1]Mar17!G39+[1]Apr17!G39+[1]May17!G39+[1]June17!G39+[1]Jul17!G39+[1]Aug17!G39+[1]Sep17!G39+[1]Oct17!G39+[1]Nov17!G39+[1]Dec17!G39</f>
        <v>0</v>
      </c>
      <c r="H36" s="113">
        <f t="shared" si="0"/>
        <v>0</v>
      </c>
    </row>
    <row r="37" spans="1:10">
      <c r="A37" s="5"/>
      <c r="B37" s="147" t="s">
        <v>54</v>
      </c>
      <c r="C37" s="37">
        <v>61</v>
      </c>
      <c r="D37" s="41">
        <f>[1]Jan17!D40+[1]Feb17!D40+[1]Mar17!D40+[1]Apr17!D40+[1]May17!D40+[1]June17!D40+[1]Jul17!D40+[1]Aug17!D40+[1]Sep17!D40+[1]Oct17!D40+[1]Nov17!D40+[1]Dec17!D40</f>
        <v>0</v>
      </c>
      <c r="E37" s="42">
        <f>[1]Jan17!E40+[1]Feb17!E40+[1]Mar17!E40+[1]Apr17!E40+[1]May17!E40+[1]June17!E40+[1]Jul17!E40+[1]Aug17!E40+[1]Sep17!E40+[1]Oct17!E40+[1]Nov17!E40+[1]Dec17!E40</f>
        <v>0</v>
      </c>
      <c r="F37" s="42">
        <f>[1]Jan17!F40+[1]Feb17!F40+[1]Mar17!F40+[1]Apr17!F40+[1]May17!F40+[1]June17!F40+[1]Jul17!F40+[1]Aug17!F40+[1]Sep17!F40+[1]Oct17!F40+[1]Nov17!F40+[1]Dec17!F40</f>
        <v>0</v>
      </c>
      <c r="G37" s="42">
        <f>[1]Jan17!G40+[1]Feb17!G40+[1]Mar17!G40+[1]Apr17!G40+[1]May17!G40+[1]June17!G40+[1]Jul17!G40+[1]Aug17!G40+[1]Sep17!G40+[1]Oct17!G40+[1]Nov17!G40+[1]Dec17!G40</f>
        <v>0</v>
      </c>
      <c r="H37" s="113">
        <f t="shared" si="0"/>
        <v>0</v>
      </c>
    </row>
    <row r="38" spans="1:10">
      <c r="A38" s="5"/>
      <c r="B38" s="147" t="s">
        <v>55</v>
      </c>
      <c r="C38" s="37">
        <v>62</v>
      </c>
      <c r="D38" s="41">
        <f>[1]Jan17!D41+[1]Feb17!D41+[1]Mar17!D41+[1]Apr17!D41+[1]May17!D41+[1]June17!D41+[1]Jul17!D41+[1]Aug17!D41+[1]Sep17!D41+[1]Oct17!D41+[1]Nov17!D41+[1]Dec17!D41</f>
        <v>0</v>
      </c>
      <c r="E38" s="42">
        <f>[1]Jan17!E41+[1]Feb17!E41+[1]Mar17!E41+[1]Apr17!E41+[1]May17!E41+[1]June17!E41+[1]Jul17!E41+[1]Aug17!E41+[1]Sep17!E41+[1]Oct17!E41+[1]Nov17!E41+[1]Dec17!E41</f>
        <v>0</v>
      </c>
      <c r="F38" s="42">
        <f>[1]Jan17!F41+[1]Feb17!F41+[1]Mar17!F41+[1]Apr17!F41+[1]May17!F41+[1]June17!F41+[1]Jul17!F41+[1]Aug17!F41+[1]Sep17!F41+[1]Oct17!F41+[1]Nov17!F41+[1]Dec17!F41</f>
        <v>0</v>
      </c>
      <c r="G38" s="42">
        <f>[1]Jan17!G41+[1]Feb17!G41+[1]Mar17!G41+[1]Apr17!G41+[1]May17!G41+[1]June17!G41+[1]Jul17!G41+[1]Aug17!G41+[1]Sep17!G41+[1]Oct17!G41+[1]Nov17!G41+[1]Dec17!G41</f>
        <v>0</v>
      </c>
      <c r="H38" s="113">
        <f t="shared" si="0"/>
        <v>0</v>
      </c>
    </row>
    <row r="39" spans="1:10">
      <c r="A39" s="5"/>
      <c r="B39" s="147" t="s">
        <v>56</v>
      </c>
      <c r="C39" s="37">
        <v>63</v>
      </c>
      <c r="D39" s="41">
        <f>[1]Jan17!D42+[1]Feb17!D42+[1]Mar17!D42+[1]Apr17!D42+[1]May17!D42+[1]June17!D42+[1]Jul17!D42+[1]Aug17!D42+[1]Sep17!D42+[1]Oct17!D42+[1]Nov17!D42+[1]Dec17!D42</f>
        <v>0</v>
      </c>
      <c r="E39" s="42">
        <f>[1]Jan17!E42+[1]Feb17!E42+[1]Mar17!E42+[1]Apr17!E42+[1]May17!E42+[1]June17!E42+[1]Jul17!E42+[1]Aug17!E42+[1]Sep17!E42+[1]Oct17!E42+[1]Nov17!E42+[1]Dec17!E42</f>
        <v>0</v>
      </c>
      <c r="F39" s="42">
        <f>[1]Jan17!F42+[1]Feb17!F42+[1]Mar17!F42+[1]Apr17!F42+[1]May17!F42+[1]June17!F42+[1]Jul17!F42+[1]Aug17!F42+[1]Sep17!F42+[1]Oct17!F42+[1]Nov17!F42+[1]Dec17!F42</f>
        <v>0</v>
      </c>
      <c r="G39" s="42">
        <f>[1]Jan17!G42+[1]Feb17!G42+[1]Mar17!G42+[1]Apr17!G42+[1]May17!G42+[1]June17!G42+[1]Jul17!G42+[1]Aug17!G42+[1]Sep17!G42+[1]Oct17!G42+[1]Nov17!G42+[1]Dec17!G42</f>
        <v>0</v>
      </c>
      <c r="H39" s="113">
        <f t="shared" si="0"/>
        <v>0</v>
      </c>
    </row>
    <row r="40" spans="1:10">
      <c r="A40" s="5"/>
      <c r="B40" s="147" t="s">
        <v>57</v>
      </c>
      <c r="C40" s="37">
        <v>64</v>
      </c>
      <c r="D40" s="41">
        <f>[1]Jan17!D43+[1]Feb17!D43+[1]Mar17!D43+[1]Apr17!D43+[1]May17!D43+[1]June17!D43+[1]Jul17!D43+[1]Aug17!D43+[1]Sep17!D43+[1]Oct17!D43+[1]Nov17!D43+[1]Dec17!D43</f>
        <v>0</v>
      </c>
      <c r="E40" s="42">
        <f>[1]Jan17!E43+[1]Feb17!E43+[1]Mar17!E43+[1]Apr17!E43+[1]May17!E43+[1]June17!E43+[1]Jul17!E43+[1]Aug17!E43+[1]Sep17!E43+[1]Oct17!E43+[1]Nov17!E43+[1]Dec17!E43</f>
        <v>0</v>
      </c>
      <c r="F40" s="42">
        <f>[1]Jan17!F43+[1]Feb17!F43+[1]Mar17!F43+[1]Apr17!F43+[1]May17!F43+[1]June17!F43+[1]Jul17!F43+[1]Aug17!F43+[1]Sep17!F43+[1]Oct17!F43+[1]Nov17!F43+[1]Dec17!F43</f>
        <v>0</v>
      </c>
      <c r="G40" s="42">
        <f>[1]Jan17!G43+[1]Feb17!G43+[1]Mar17!G43+[1]Apr17!G43+[1]May17!G43+[1]June17!G43+[1]Jul17!G43+[1]Aug17!G43+[1]Sep17!G43+[1]Oct17!G43+[1]Nov17!G43+[1]Dec17!G43</f>
        <v>0</v>
      </c>
      <c r="H40" s="113">
        <f t="shared" si="0"/>
        <v>0</v>
      </c>
    </row>
    <row r="41" spans="1:10">
      <c r="A41" s="5"/>
      <c r="B41" s="147" t="s">
        <v>58</v>
      </c>
      <c r="C41" s="37">
        <v>65</v>
      </c>
      <c r="D41" s="41">
        <f>[1]Jan17!D44+[1]Feb17!D44+[1]Mar17!D44+[1]Apr17!D44+[1]May17!D44+[1]June17!D44+[1]Jul17!D44+[1]Aug17!D44+[1]Sep17!D44+[1]Oct17!D44+[1]Nov17!D44+[1]Dec17!D44</f>
        <v>0</v>
      </c>
      <c r="E41" s="42">
        <f>[1]Jan17!E44+[1]Feb17!E44+[1]Mar17!E44+[1]Apr17!E44+[1]May17!E44+[1]June17!E44+[1]Jul17!E44+[1]Aug17!E44+[1]Sep17!E44+[1]Oct17!E44+[1]Nov17!E44+[1]Dec17!E44</f>
        <v>0</v>
      </c>
      <c r="F41" s="42">
        <f>[1]Jan17!F44+[1]Feb17!F44+[1]Mar17!F44+[1]Apr17!F44+[1]May17!F44+[1]June17!F44+[1]Jul17!F44+[1]Aug17!F44+[1]Sep17!F44+[1]Oct17!F44+[1]Nov17!F44+[1]Dec17!F44</f>
        <v>0</v>
      </c>
      <c r="G41" s="42">
        <f>[1]Jan17!G44+[1]Feb17!G44+[1]Mar17!G44+[1]Apr17!G44+[1]May17!G44+[1]June17!G44+[1]Jul17!G44+[1]Aug17!G44+[1]Sep17!G44+[1]Oct17!G44+[1]Nov17!G44+[1]Dec17!G44</f>
        <v>0</v>
      </c>
      <c r="H41" s="113">
        <f t="shared" si="0"/>
        <v>0</v>
      </c>
    </row>
    <row r="42" spans="1:10">
      <c r="A42" s="5"/>
      <c r="B42" s="147" t="s">
        <v>59</v>
      </c>
      <c r="C42" s="37">
        <v>66</v>
      </c>
      <c r="D42" s="41">
        <f>[1]Jan17!D45+[1]Feb17!D45+[1]Mar17!D45+[1]Apr17!D45+[1]May17!D45+[1]June17!D45+[1]Jul17!D45+[1]Aug17!D45+[1]Sep17!D45+[1]Oct17!D45+[1]Nov17!D45+[1]Dec17!D45</f>
        <v>0</v>
      </c>
      <c r="E42" s="42">
        <f>[1]Jan17!E45+[1]Feb17!E45+[1]Mar17!E45+[1]Apr17!E45+[1]May17!E45+[1]June17!E45+[1]Jul17!E45+[1]Aug17!E45+[1]Sep17!E45+[1]Oct17!E45+[1]Nov17!E45+[1]Dec17!E45</f>
        <v>0</v>
      </c>
      <c r="F42" s="42">
        <f>[1]Jan17!F45+[1]Feb17!F45+[1]Mar17!F45+[1]Apr17!F45+[1]May17!F45+[1]June17!F45+[1]Jul17!F45+[1]Aug17!F45+[1]Sep17!F45+[1]Oct17!F45+[1]Nov17!F45+[1]Dec17!F45</f>
        <v>0</v>
      </c>
      <c r="G42" s="42">
        <f>[1]Jan17!G45+[1]Feb17!G45+[1]Mar17!G45+[1]Apr17!G45+[1]May17!G45+[1]June17!G45+[1]Jul17!G45+[1]Aug17!G45+[1]Sep17!G45+[1]Oct17!G45+[1]Nov17!G45+[1]Dec17!G45</f>
        <v>0</v>
      </c>
      <c r="H42" s="113">
        <f t="shared" si="0"/>
        <v>0</v>
      </c>
    </row>
    <row r="43" spans="1:10">
      <c r="A43" s="5"/>
      <c r="B43" s="61" t="s">
        <v>60</v>
      </c>
      <c r="C43" s="39">
        <v>67</v>
      </c>
      <c r="D43" s="41">
        <f>[1]Jan17!D46+[1]Feb17!D46+[1]Mar17!D46+[1]Apr17!D46+[1]May17!D46+[1]June17!D46+[1]Jul17!D46+[1]Aug17!D46+[1]Sep17!D46+[1]Oct17!D46+[1]Nov17!D46+[1]Dec17!D46</f>
        <v>0</v>
      </c>
      <c r="E43" s="42">
        <f>[1]Jan17!E46+[1]Feb17!E46+[1]Mar17!E46+[1]Apr17!E46+[1]May17!E46+[1]June17!E46+[1]Jul17!E46+[1]Aug17!E46+[1]Sep17!E46+[1]Oct17!E46+[1]Nov17!E46+[1]Dec17!E46</f>
        <v>0</v>
      </c>
      <c r="F43" s="42">
        <f>[1]Jan17!F46+[1]Feb17!F46+[1]Mar17!F46+[1]Apr17!F46+[1]May17!F46+[1]June17!F46+[1]Jul17!F46+[1]Aug17!F46+[1]Sep17!F46+[1]Oct17!F46+[1]Nov17!F46+[1]Dec17!F46</f>
        <v>0</v>
      </c>
      <c r="G43" s="42">
        <f>[1]Jan17!G46+[1]Feb17!G46+[1]Mar17!G46+[1]Apr17!G46+[1]May17!G46+[1]June17!G46+[1]Jul17!G46+[1]Aug17!G46+[1]Sep17!G46+[1]Oct17!G46+[1]Nov17!G46+[1]Dec17!G46</f>
        <v>0</v>
      </c>
      <c r="H43" s="113">
        <f t="shared" si="0"/>
        <v>0</v>
      </c>
    </row>
    <row r="44" spans="1:10">
      <c r="A44" s="61"/>
      <c r="B44" s="51" t="s">
        <v>125</v>
      </c>
      <c r="C44" s="54">
        <v>70</v>
      </c>
      <c r="D44" s="148">
        <f>SUM(D27:D33)</f>
        <v>547656</v>
      </c>
      <c r="E44" s="149">
        <f>SUM(E27:E33)</f>
        <v>432277</v>
      </c>
      <c r="F44" s="149">
        <f>[1]Jan17!F47+[1]Feb17!F47+[1]Mar17!F47+[1]Apr17!F47+[1]May17!F47+[1]June17!F47+[1]Jul17!F47+[1]Aug17!F47+[1]Sep17!F47+[1]Oct17!F47+[1]Nov17!F47+[1]Dec17!F47</f>
        <v>0</v>
      </c>
      <c r="G44" s="149">
        <f>[1]Jan17!G47+[1]Feb17!G47+[1]Mar17!G47+[1]Apr17!G47+[1]May17!G47+[1]June17!G47+[1]Jul17!G47+[1]Aug17!G47+[1]Sep17!G47+[1]Oct17!G47+[1]Nov17!G47+[1]Dec17!G47</f>
        <v>0</v>
      </c>
      <c r="H44" s="150">
        <f t="shared" si="0"/>
        <v>979933</v>
      </c>
    </row>
    <row r="45" spans="1:10">
      <c r="A45" s="5" t="s">
        <v>61</v>
      </c>
      <c r="B45" s="51" t="s">
        <v>62</v>
      </c>
      <c r="C45" s="54"/>
      <c r="D45" s="148">
        <f>D26-D44</f>
        <v>201181978.87</v>
      </c>
      <c r="E45" s="149">
        <f>E26-E44</f>
        <v>1140427556</v>
      </c>
      <c r="F45" s="149">
        <f t="shared" ref="F45:G45" si="2">F26-F44</f>
        <v>470668226.92307687</v>
      </c>
      <c r="G45" s="149">
        <f t="shared" si="2"/>
        <v>8692017.3913043495</v>
      </c>
      <c r="H45" s="150">
        <f t="shared" si="0"/>
        <v>1820969779.184381</v>
      </c>
      <c r="J45" s="198">
        <f>'Dec18'!D58-'551m2018'!D45</f>
        <v>0</v>
      </c>
    </row>
    <row r="46" spans="1:10">
      <c r="A46" s="72" t="s">
        <v>28</v>
      </c>
      <c r="B46" s="153"/>
      <c r="C46" s="154"/>
      <c r="D46" s="144"/>
      <c r="E46" s="138"/>
      <c r="F46" s="155"/>
      <c r="G46" s="138"/>
      <c r="H46" s="142"/>
    </row>
    <row r="47" spans="1:10">
      <c r="A47" s="72" t="s">
        <v>63</v>
      </c>
      <c r="B47" s="11" t="s">
        <v>143</v>
      </c>
      <c r="C47" s="156"/>
      <c r="D47" s="41"/>
      <c r="E47" s="42"/>
      <c r="F47" s="41">
        <f>F15</f>
        <v>57607092.307692304</v>
      </c>
      <c r="G47" s="42"/>
      <c r="H47" s="113"/>
    </row>
    <row r="48" spans="1:10">
      <c r="A48" s="84"/>
      <c r="B48" s="11" t="s">
        <v>144</v>
      </c>
      <c r="C48" s="156"/>
      <c r="D48" s="41"/>
      <c r="E48" s="42"/>
      <c r="F48" s="41">
        <v>0</v>
      </c>
      <c r="G48" s="42"/>
      <c r="H48" s="113"/>
    </row>
    <row r="49" spans="1:14">
      <c r="A49" s="84"/>
      <c r="B49" s="5" t="s">
        <v>145</v>
      </c>
      <c r="C49" s="156"/>
      <c r="D49" s="155"/>
      <c r="E49" s="138"/>
      <c r="F49" s="155">
        <f>F47-F48</f>
        <v>57607092.307692304</v>
      </c>
      <c r="G49" s="138"/>
      <c r="H49" s="142"/>
    </row>
    <row r="50" spans="1:14" ht="15.75" thickBot="1">
      <c r="A50" s="85"/>
      <c r="B50" s="157"/>
      <c r="C50" s="158"/>
      <c r="D50" s="159"/>
      <c r="E50" s="160"/>
      <c r="F50" s="160"/>
      <c r="G50" s="160"/>
      <c r="H50" s="161"/>
    </row>
    <row r="51" spans="1:14" s="6" customFormat="1" ht="14.25" thickTop="1" thickBot="1">
      <c r="A51" s="162"/>
      <c r="B51" s="163" t="s">
        <v>146</v>
      </c>
      <c r="C51" s="164"/>
      <c r="D51" s="165" t="s">
        <v>17</v>
      </c>
      <c r="E51" s="166" t="s">
        <v>18</v>
      </c>
      <c r="F51" s="165" t="s">
        <v>19</v>
      </c>
      <c r="G51" s="166" t="s">
        <v>20</v>
      </c>
      <c r="H51" s="167" t="s">
        <v>21</v>
      </c>
      <c r="I51" s="168"/>
      <c r="J51" s="90"/>
      <c r="K51" s="90"/>
      <c r="L51" s="90"/>
      <c r="M51" s="90"/>
      <c r="N51" s="90"/>
    </row>
    <row r="52" spans="1:14" s="6" customFormat="1" ht="13.5" thickTop="1">
      <c r="A52" s="87"/>
      <c r="B52" s="169"/>
      <c r="C52" s="170" t="s">
        <v>156</v>
      </c>
      <c r="D52" s="113">
        <f>D45</f>
        <v>201181978.87</v>
      </c>
      <c r="E52" s="113">
        <f t="shared" ref="E52:G52" si="3">E45</f>
        <v>1140427556</v>
      </c>
      <c r="F52" s="113">
        <f t="shared" si="3"/>
        <v>470668226.92307687</v>
      </c>
      <c r="G52" s="113">
        <f t="shared" si="3"/>
        <v>8692017.3913043495</v>
      </c>
      <c r="H52" s="113">
        <f>SUM(D52:G52)</f>
        <v>1820969779.184381</v>
      </c>
      <c r="I52" s="84"/>
    </row>
    <row r="53" spans="1:14" s="6" customFormat="1" ht="12.75">
      <c r="A53" s="5"/>
      <c r="B53" s="28"/>
      <c r="C53" s="171" t="s">
        <v>148</v>
      </c>
      <c r="D53" s="172">
        <f>(D52-D58)/D58</f>
        <v>4.5388728535439432E-2</v>
      </c>
      <c r="E53" s="173">
        <f>(E52-E58)/E58</f>
        <v>-5.4182742674902928E-3</v>
      </c>
      <c r="F53" s="172">
        <f>(F52-F58)/F58</f>
        <v>2.2902400096052749E-2</v>
      </c>
      <c r="G53" s="173">
        <f>(G52-G58)/G58</f>
        <v>0.22503949340591908</v>
      </c>
      <c r="H53" s="174">
        <f>(H52-H58)/H58</f>
        <v>8.1142761542889394E-3</v>
      </c>
      <c r="I53" s="84"/>
    </row>
    <row r="54" spans="1:14" s="6" customFormat="1" ht="12.75">
      <c r="A54" s="5"/>
      <c r="B54" s="5"/>
      <c r="C54" s="115" t="s">
        <v>149</v>
      </c>
      <c r="D54" s="175">
        <f>D52/$H$52</f>
        <v>0.11048067967394283</v>
      </c>
      <c r="E54" s="175">
        <f t="shared" ref="E54:H54" si="4">E52/$H$52</f>
        <v>0.62627483939398576</v>
      </c>
      <c r="F54" s="175">
        <f t="shared" si="4"/>
        <v>0.25847119062782625</v>
      </c>
      <c r="G54" s="175">
        <f t="shared" si="4"/>
        <v>4.7732903042452118E-3</v>
      </c>
      <c r="H54" s="176">
        <f t="shared" si="4"/>
        <v>1</v>
      </c>
      <c r="I54" s="84"/>
    </row>
    <row r="55" spans="1:14" s="6" customFormat="1" ht="12.75">
      <c r="A55" s="12"/>
      <c r="B55" s="205"/>
      <c r="C55" s="206" t="s">
        <v>147</v>
      </c>
      <c r="D55" s="208">
        <v>200134158.34</v>
      </c>
      <c r="E55" s="208">
        <v>1137293612</v>
      </c>
      <c r="F55" s="208">
        <v>422807665.38461536</v>
      </c>
      <c r="G55" s="208">
        <v>8681795.652173914</v>
      </c>
      <c r="H55" s="209">
        <v>1768917231.3767891</v>
      </c>
      <c r="I55" s="204"/>
    </row>
    <row r="56" spans="1:14" s="6" customFormat="1" ht="12.75">
      <c r="A56" s="12"/>
      <c r="B56" s="5"/>
      <c r="C56" s="207" t="s">
        <v>148</v>
      </c>
      <c r="D56" s="173">
        <v>3.9944007404140461E-2</v>
      </c>
      <c r="E56" s="173">
        <v>-8.1514276497197252E-3</v>
      </c>
      <c r="F56" s="173">
        <v>-8.111287110184412E-2</v>
      </c>
      <c r="G56" s="173">
        <v>0.22359885729552617</v>
      </c>
      <c r="H56" s="173">
        <v>-2.0702740555642814E-2</v>
      </c>
      <c r="I56" s="204"/>
    </row>
    <row r="57" spans="1:14" s="6" customFormat="1" ht="12.75">
      <c r="A57" s="12"/>
      <c r="B57" s="5"/>
      <c r="C57" s="115" t="s">
        <v>149</v>
      </c>
      <c r="D57" s="173">
        <v>0.11313935711069475</v>
      </c>
      <c r="E57" s="173">
        <v>0.64293206704466221</v>
      </c>
      <c r="F57" s="173">
        <v>0.23902060417803403</v>
      </c>
      <c r="G57" s="173">
        <v>4.9079716666091113E-3</v>
      </c>
      <c r="H57" s="175">
        <v>1</v>
      </c>
      <c r="I57" s="204"/>
    </row>
    <row r="58" spans="1:14">
      <c r="B58" s="177"/>
      <c r="C58" s="178" t="s">
        <v>150</v>
      </c>
      <c r="D58" s="179">
        <v>192447051.875</v>
      </c>
      <c r="E58" s="179">
        <v>1146640368</v>
      </c>
      <c r="F58" s="179">
        <v>460130142.30769241</v>
      </c>
      <c r="G58" s="179">
        <v>7095295.6521739122</v>
      </c>
      <c r="H58" s="180">
        <v>1806312857.834866</v>
      </c>
      <c r="I58" s="199"/>
    </row>
    <row r="59" spans="1:14">
      <c r="B59" s="181"/>
      <c r="C59" s="182" t="s">
        <v>148</v>
      </c>
      <c r="D59" s="183">
        <v>3.0703373463001608E-2</v>
      </c>
      <c r="E59" s="183">
        <v>7.8065306562321995E-2</v>
      </c>
      <c r="F59" s="183">
        <v>-0.10036398223160513</v>
      </c>
      <c r="G59" s="183">
        <v>1.4275354665579774</v>
      </c>
      <c r="H59" s="184">
        <v>2.3575437130184292E-2</v>
      </c>
    </row>
    <row r="60" spans="1:14">
      <c r="B60" s="185"/>
      <c r="C60" s="186" t="s">
        <v>149</v>
      </c>
      <c r="D60" s="187">
        <v>0.106541372963306</v>
      </c>
      <c r="E60" s="187">
        <v>0.63479610579444057</v>
      </c>
      <c r="F60" s="187">
        <v>0.25473446657475862</v>
      </c>
      <c r="G60" s="187">
        <v>3.9280546674946865E-3</v>
      </c>
      <c r="H60" s="188">
        <v>1</v>
      </c>
    </row>
    <row r="61" spans="1:14">
      <c r="B61" s="189"/>
      <c r="C61" s="190" t="s">
        <v>151</v>
      </c>
      <c r="D61" s="191">
        <v>186714293.20000002</v>
      </c>
      <c r="E61" s="191">
        <v>1063609376</v>
      </c>
      <c r="F61" s="191">
        <v>511462561.76923072</v>
      </c>
      <c r="G61" s="191">
        <v>2922839.1304347822</v>
      </c>
      <c r="H61" s="192">
        <v>1764709070.0996654</v>
      </c>
    </row>
    <row r="62" spans="1:14">
      <c r="B62" s="189"/>
      <c r="C62" s="182" t="s">
        <v>148</v>
      </c>
      <c r="D62" s="183">
        <v>-0.34195588073345634</v>
      </c>
      <c r="E62" s="183">
        <v>6.9618123740155746E-2</v>
      </c>
      <c r="F62" s="183">
        <v>2.7512535295210899E-2</v>
      </c>
      <c r="G62" s="183">
        <v>0.80353434815502411</v>
      </c>
      <c r="H62" s="184">
        <v>-7.2027078233358882E-3</v>
      </c>
    </row>
    <row r="63" spans="1:14">
      <c r="B63" s="181"/>
      <c r="C63" s="182" t="s">
        <v>149</v>
      </c>
      <c r="D63" s="183">
        <v>0.10580457502236046</v>
      </c>
      <c r="E63" s="183">
        <v>0.60271089100252118</v>
      </c>
      <c r="F63" s="183">
        <v>0.28982826145974583</v>
      </c>
      <c r="G63" s="183">
        <v>1.6562725153725815E-3</v>
      </c>
      <c r="H63" s="184">
        <v>1</v>
      </c>
    </row>
    <row r="64" spans="1:14">
      <c r="B64" s="177"/>
      <c r="C64" s="178" t="s">
        <v>152</v>
      </c>
      <c r="D64" s="179">
        <v>283741299</v>
      </c>
      <c r="E64" s="179">
        <v>994382343</v>
      </c>
      <c r="F64" s="179">
        <v>497767710.07692307</v>
      </c>
      <c r="G64" s="179">
        <v>1620617.3913043477</v>
      </c>
      <c r="H64" s="180">
        <v>1777511969.4682274</v>
      </c>
    </row>
    <row r="65" spans="2:8">
      <c r="B65" s="193"/>
      <c r="C65" s="194" t="s">
        <v>153</v>
      </c>
      <c r="D65" s="195">
        <v>214427950.27000001</v>
      </c>
      <c r="E65" s="195">
        <v>1043916064</v>
      </c>
      <c r="F65" s="195">
        <v>486799780.76923072</v>
      </c>
      <c r="G65" s="195">
        <v>1192439.0869565215</v>
      </c>
      <c r="H65" s="196">
        <v>1746336234.1261873</v>
      </c>
    </row>
  </sheetData>
  <mergeCells count="1"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workbookViewId="0">
      <selection activeCell="E24" sqref="E24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14062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2018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129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14799798</v>
      </c>
      <c r="E14" s="138">
        <f>E15+E21+E22</f>
        <v>84960239</v>
      </c>
      <c r="F14" s="41">
        <f>(F16-F17)/0.26</f>
        <v>30337680.769230768</v>
      </c>
      <c r="G14" s="42">
        <f>(G16-G17)/0.23</f>
        <v>652078.26086956519</v>
      </c>
      <c r="H14" s="43">
        <f t="shared" ref="H14:H27" si="0">SUM(D14:G14)</f>
        <v>130749796.03010033</v>
      </c>
    </row>
    <row r="15" spans="1:8" hidden="1" outlineLevel="1">
      <c r="A15" s="28"/>
      <c r="B15" s="44" t="s">
        <v>25</v>
      </c>
      <c r="C15" s="203"/>
      <c r="D15" s="46">
        <v>14439507</v>
      </c>
      <c r="E15" s="47">
        <v>84844420</v>
      </c>
      <c r="F15" s="41"/>
      <c r="G15" s="42"/>
      <c r="H15" s="43"/>
    </row>
    <row r="16" spans="1:8" hidden="1" outlineLevel="1">
      <c r="A16" s="28"/>
      <c r="B16" s="44" t="s">
        <v>26</v>
      </c>
      <c r="C16" s="203"/>
      <c r="D16" s="46"/>
      <c r="E16" s="47"/>
      <c r="F16" s="46">
        <v>8595440</v>
      </c>
      <c r="G16" s="47">
        <v>149978</v>
      </c>
      <c r="H16" s="43"/>
    </row>
    <row r="17" spans="1:8" hidden="1" outlineLevel="1">
      <c r="A17" s="28"/>
      <c r="B17" s="44" t="s">
        <v>27</v>
      </c>
      <c r="C17" s="203"/>
      <c r="D17" s="46"/>
      <c r="E17" s="47"/>
      <c r="F17" s="46">
        <v>707643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0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335345</v>
      </c>
      <c r="E19" s="127">
        <v>2025176</v>
      </c>
      <c r="F19" s="52"/>
      <c r="G19" s="53"/>
      <c r="H19" s="43">
        <f t="shared" si="0"/>
        <v>2360521</v>
      </c>
    </row>
    <row r="20" spans="1:8">
      <c r="A20" s="5" t="s">
        <v>32</v>
      </c>
      <c r="B20" s="11" t="s">
        <v>33</v>
      </c>
      <c r="C20" s="54">
        <v>22</v>
      </c>
      <c r="D20" s="128">
        <v>0</v>
      </c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63875</v>
      </c>
      <c r="E21" s="127">
        <v>115819</v>
      </c>
      <c r="F21" s="57"/>
      <c r="G21" s="58"/>
      <c r="H21" s="59">
        <f t="shared" si="0"/>
        <v>179694</v>
      </c>
    </row>
    <row r="22" spans="1:8">
      <c r="A22" s="5"/>
      <c r="B22" s="60" t="s">
        <v>36</v>
      </c>
      <c r="C22" s="54">
        <v>24</v>
      </c>
      <c r="D22" s="128">
        <v>296416</v>
      </c>
      <c r="E22" s="129">
        <v>0</v>
      </c>
      <c r="F22" s="55"/>
      <c r="G22" s="56"/>
      <c r="H22" s="43">
        <f t="shared" si="0"/>
        <v>296416</v>
      </c>
    </row>
    <row r="23" spans="1:8">
      <c r="A23" s="5"/>
      <c r="B23" s="61" t="s">
        <v>37</v>
      </c>
      <c r="C23" s="37">
        <v>25</v>
      </c>
      <c r="D23" s="126">
        <v>0</v>
      </c>
      <c r="E23" s="127"/>
      <c r="F23" s="62"/>
      <c r="G23" s="6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40">
        <v>182868</v>
      </c>
      <c r="E24" s="129"/>
      <c r="F24" s="55"/>
      <c r="G24" s="56"/>
      <c r="H24" s="43">
        <f t="shared" si="0"/>
        <v>182868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512768</v>
      </c>
      <c r="E28" s="59">
        <f>SUM(E19:E23)-E24</f>
        <v>2140995</v>
      </c>
      <c r="F28" s="59">
        <f>SUM(F19:F23)-F24</f>
        <v>0</v>
      </c>
      <c r="G28" s="59">
        <f>SUM(G19:G23)-G24</f>
        <v>0</v>
      </c>
      <c r="H28" s="56">
        <f>SUM(H19:H23)-H24</f>
        <v>2653763</v>
      </c>
    </row>
    <row r="29" spans="1:8">
      <c r="A29" s="67" t="s">
        <v>43</v>
      </c>
      <c r="B29" s="68"/>
      <c r="C29" s="54">
        <v>40</v>
      </c>
      <c r="D29" s="55">
        <f>D14-D28</f>
        <v>14287030</v>
      </c>
      <c r="E29" s="69">
        <f>E14-E28</f>
        <v>82819244</v>
      </c>
      <c r="F29" s="56">
        <f>F14+F18-F28</f>
        <v>30337680.769230768</v>
      </c>
      <c r="G29" s="55">
        <f>G14-G28</f>
        <v>652078.26086956519</v>
      </c>
      <c r="H29" s="56">
        <f>H14-H28</f>
        <v>128096033.03010033</v>
      </c>
    </row>
    <row r="30" spans="1:8">
      <c r="A30" s="28" t="s">
        <v>44</v>
      </c>
      <c r="B30" s="51" t="s">
        <v>45</v>
      </c>
      <c r="C30" s="39">
        <v>51</v>
      </c>
      <c r="D30" s="130">
        <v>37266</v>
      </c>
      <c r="E30" s="131">
        <v>13190</v>
      </c>
      <c r="F30" s="70"/>
      <c r="G30" s="71"/>
      <c r="H30" s="43">
        <f t="shared" ref="H30:H39" si="1">SUM(D30:G30)</f>
        <v>50456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>
        <v>7568</v>
      </c>
      <c r="E35" s="127"/>
      <c r="F35" s="73"/>
      <c r="G35" s="74"/>
      <c r="H35" s="59">
        <f t="shared" si="1"/>
        <v>7568</v>
      </c>
    </row>
    <row r="36" spans="1:8">
      <c r="A36" s="5"/>
      <c r="B36" s="11" t="s">
        <v>52</v>
      </c>
      <c r="C36" s="39">
        <v>57</v>
      </c>
      <c r="D36" s="128">
        <v>19588</v>
      </c>
      <c r="E36" s="129">
        <v>10361</v>
      </c>
      <c r="F36" s="70"/>
      <c r="G36" s="71"/>
      <c r="H36" s="43">
        <f t="shared" si="1"/>
        <v>29949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64422</v>
      </c>
      <c r="E47" s="56">
        <f>SUM(E30:E41)</f>
        <v>23551</v>
      </c>
      <c r="F47" s="55">
        <f>SUM(F30:F41)</f>
        <v>0</v>
      </c>
      <c r="G47" s="56">
        <f>SUM(G30:G41)</f>
        <v>0</v>
      </c>
      <c r="H47" s="43">
        <f>SUM(H30:H41)</f>
        <v>87973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14222608</v>
      </c>
      <c r="E48" s="56">
        <f>E29-E47</f>
        <v>82795693</v>
      </c>
      <c r="F48" s="55">
        <f>F29-F47</f>
        <v>30337680.769230768</v>
      </c>
      <c r="G48" s="56">
        <f>G29-G47</f>
        <v>652078.26086956519</v>
      </c>
      <c r="H48" s="43">
        <f>SUM(D48:G48)</f>
        <v>128008060.03010033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14222608</v>
      </c>
      <c r="E57" s="65">
        <f>SUM(E48:E56)</f>
        <v>82795693</v>
      </c>
      <c r="F57" s="64">
        <f>SUM(F48:F56)</f>
        <v>30337680.769230768</v>
      </c>
      <c r="G57" s="65">
        <f>SUM(G48:G56)</f>
        <v>652078.26086956519</v>
      </c>
      <c r="H57" s="81">
        <f>SUM(H48:H56)</f>
        <v>128008060.03010033</v>
      </c>
    </row>
    <row r="58" spans="1:8">
      <c r="A58" s="87"/>
      <c r="B58" s="88" t="s">
        <v>75</v>
      </c>
      <c r="C58" s="39"/>
      <c r="D58" s="64">
        <f>D57+'Jan18'!D58</f>
        <v>28978704.199999999</v>
      </c>
      <c r="E58" s="56">
        <f>E57+'Jan18'!E58</f>
        <v>172669103</v>
      </c>
      <c r="F58" s="56">
        <f>F57+'Jan18'!F58</f>
        <v>82108184.615384609</v>
      </c>
      <c r="G58" s="56">
        <f>G57+'Jan18'!G58</f>
        <v>1110686.956521739</v>
      </c>
      <c r="H58" s="56">
        <f>H57+'Jan18'!H58</f>
        <v>284866678.77190638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2018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February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99760037</v>
      </c>
      <c r="F84" s="111">
        <f>(+F28+F29+G29)-(F85-F86)</f>
        <v>30989759.030100334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11">
        <f>0/0.26</f>
        <v>0</v>
      </c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99760037</v>
      </c>
      <c r="F87" s="111">
        <f>(F84+F85)-F86</f>
        <v>30989759.030100334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30337680.769230768</v>
      </c>
      <c r="G91" s="118">
        <f>G14</f>
        <v>652078.26086956519</v>
      </c>
      <c r="H91" s="119">
        <f>F91+G91</f>
        <v>30989759.030100334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workbookViewId="0">
      <selection activeCell="E22" sqref="E22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14062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2018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130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17869287</v>
      </c>
      <c r="E14" s="138">
        <f>E15+E21+E22</f>
        <v>98205199</v>
      </c>
      <c r="F14" s="41">
        <f>(F16-F17)/0.26</f>
        <v>33676415.384615384</v>
      </c>
      <c r="G14" s="42">
        <f>(G16-G17)/0.23</f>
        <v>652360.86956521741</v>
      </c>
      <c r="H14" s="43">
        <f t="shared" ref="H14:H27" si="0">SUM(D14:G14)</f>
        <v>150403262.25418061</v>
      </c>
    </row>
    <row r="15" spans="1:8" hidden="1" outlineLevel="1">
      <c r="A15" s="28"/>
      <c r="B15" s="44" t="s">
        <v>25</v>
      </c>
      <c r="C15" s="203"/>
      <c r="D15" s="46">
        <v>17306721</v>
      </c>
      <c r="E15" s="47">
        <v>98101653</v>
      </c>
      <c r="F15" s="41"/>
      <c r="G15" s="42"/>
      <c r="H15" s="43"/>
    </row>
    <row r="16" spans="1:8" hidden="1" outlineLevel="1">
      <c r="A16" s="28"/>
      <c r="B16" s="44" t="s">
        <v>26</v>
      </c>
      <c r="C16" s="203"/>
      <c r="D16" s="46"/>
      <c r="E16" s="47"/>
      <c r="F16" s="46">
        <v>9289850</v>
      </c>
      <c r="G16" s="47">
        <v>150043</v>
      </c>
      <c r="H16" s="43"/>
    </row>
    <row r="17" spans="1:8" hidden="1" outlineLevel="1">
      <c r="A17" s="28"/>
      <c r="B17" s="44" t="s">
        <v>27</v>
      </c>
      <c r="C17" s="203"/>
      <c r="D17" s="46"/>
      <c r="E17" s="47"/>
      <c r="F17" s="46">
        <v>533982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9115096.153846154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398014</v>
      </c>
      <c r="E19" s="127">
        <v>2340814</v>
      </c>
      <c r="F19" s="52"/>
      <c r="G19" s="53"/>
      <c r="H19" s="43">
        <f t="shared" si="0"/>
        <v>2738828</v>
      </c>
    </row>
    <row r="20" spans="1:8">
      <c r="A20" s="5" t="s">
        <v>32</v>
      </c>
      <c r="B20" s="11" t="s">
        <v>33</v>
      </c>
      <c r="C20" s="54">
        <v>22</v>
      </c>
      <c r="D20" s="128">
        <v>6842</v>
      </c>
      <c r="E20" s="129">
        <v>0</v>
      </c>
      <c r="F20" s="52"/>
      <c r="G20" s="53"/>
      <c r="H20" s="43">
        <f t="shared" si="0"/>
        <v>6842</v>
      </c>
    </row>
    <row r="21" spans="1:8">
      <c r="A21" s="5" t="s">
        <v>34</v>
      </c>
      <c r="B21" s="51" t="s">
        <v>35</v>
      </c>
      <c r="C21" s="37">
        <v>23</v>
      </c>
      <c r="D21" s="126">
        <v>65810</v>
      </c>
      <c r="E21" s="127">
        <v>103546</v>
      </c>
      <c r="F21" s="57"/>
      <c r="G21" s="58"/>
      <c r="H21" s="59">
        <f t="shared" si="0"/>
        <v>169356</v>
      </c>
    </row>
    <row r="22" spans="1:8">
      <c r="A22" s="5"/>
      <c r="B22" s="60" t="s">
        <v>36</v>
      </c>
      <c r="C22" s="54">
        <v>24</v>
      </c>
      <c r="D22" s="128">
        <v>496756</v>
      </c>
      <c r="E22" s="129">
        <v>0</v>
      </c>
      <c r="F22" s="55"/>
      <c r="G22" s="56"/>
      <c r="H22" s="43">
        <f t="shared" si="0"/>
        <v>496756</v>
      </c>
    </row>
    <row r="23" spans="1:8">
      <c r="A23" s="5"/>
      <c r="B23" s="61" t="s">
        <v>37</v>
      </c>
      <c r="C23" s="37">
        <v>25</v>
      </c>
      <c r="D23" s="126">
        <v>0</v>
      </c>
      <c r="E23" s="127"/>
      <c r="F23" s="62"/>
      <c r="G23" s="6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40">
        <v>9322</v>
      </c>
      <c r="E24" s="129"/>
      <c r="F24" s="55"/>
      <c r="G24" s="56"/>
      <c r="H24" s="43">
        <f t="shared" si="0"/>
        <v>9322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958100</v>
      </c>
      <c r="E28" s="59">
        <f>SUM(E19:E23)-E24</f>
        <v>2444360</v>
      </c>
      <c r="F28" s="59">
        <f>SUM(F19:F23)-F24</f>
        <v>0</v>
      </c>
      <c r="G28" s="59">
        <f>SUM(G19:G23)-G24</f>
        <v>0</v>
      </c>
      <c r="H28" s="56">
        <f>SUM(H19:H23)-H24</f>
        <v>3402460</v>
      </c>
    </row>
    <row r="29" spans="1:8">
      <c r="A29" s="67" t="s">
        <v>43</v>
      </c>
      <c r="B29" s="68"/>
      <c r="C29" s="54">
        <v>40</v>
      </c>
      <c r="D29" s="55">
        <f>D14-D28</f>
        <v>16911187</v>
      </c>
      <c r="E29" s="69">
        <f>E14-E28</f>
        <v>95760839</v>
      </c>
      <c r="F29" s="56">
        <f>F14+F18-F28</f>
        <v>42791511.538461536</v>
      </c>
      <c r="G29" s="55">
        <f>G14-G28</f>
        <v>652360.86956521741</v>
      </c>
      <c r="H29" s="56">
        <f>H14-H28</f>
        <v>147000802.25418061</v>
      </c>
    </row>
    <row r="30" spans="1:8">
      <c r="A30" s="28" t="s">
        <v>44</v>
      </c>
      <c r="B30" s="51" t="s">
        <v>45</v>
      </c>
      <c r="C30" s="39">
        <v>51</v>
      </c>
      <c r="D30" s="130">
        <v>7625</v>
      </c>
      <c r="E30" s="131">
        <v>3889</v>
      </c>
      <c r="F30" s="70"/>
      <c r="G30" s="71"/>
      <c r="H30" s="43">
        <f t="shared" ref="H30:H39" si="1">SUM(D30:G30)</f>
        <v>11514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25290</v>
      </c>
      <c r="E36" s="129">
        <v>52030</v>
      </c>
      <c r="F36" s="70"/>
      <c r="G36" s="71"/>
      <c r="H36" s="43">
        <f t="shared" si="1"/>
        <v>77320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32915</v>
      </c>
      <c r="E47" s="56">
        <f>SUM(E30:E41)</f>
        <v>55919</v>
      </c>
      <c r="F47" s="55">
        <f>SUM(F30:F41)</f>
        <v>0</v>
      </c>
      <c r="G47" s="56">
        <f>SUM(G30:G41)</f>
        <v>0</v>
      </c>
      <c r="H47" s="43">
        <f>SUM(H30:H41)</f>
        <v>88834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16878272</v>
      </c>
      <c r="E48" s="56">
        <f>E29-E47</f>
        <v>95704920</v>
      </c>
      <c r="F48" s="55">
        <f>F29-F47</f>
        <v>42791511.538461536</v>
      </c>
      <c r="G48" s="56">
        <f>G29-G47</f>
        <v>652360.86956521741</v>
      </c>
      <c r="H48" s="43">
        <f>SUM(D48:G48)</f>
        <v>156027064.40802675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16878272</v>
      </c>
      <c r="E57" s="65">
        <f>SUM(E48:E56)</f>
        <v>95704920</v>
      </c>
      <c r="F57" s="64">
        <f>SUM(F48:F56)</f>
        <v>42791511.538461536</v>
      </c>
      <c r="G57" s="65">
        <f>SUM(G48:G56)</f>
        <v>652360.86956521741</v>
      </c>
      <c r="H57" s="81">
        <f>SUM(H48:H56)</f>
        <v>156027064.40802675</v>
      </c>
    </row>
    <row r="58" spans="1:8">
      <c r="A58" s="87"/>
      <c r="B58" s="88" t="s">
        <v>75</v>
      </c>
      <c r="C58" s="39"/>
      <c r="D58" s="64">
        <f>D57+'Feb18'!D58</f>
        <v>45856976.200000003</v>
      </c>
      <c r="E58" s="64">
        <f>E57+'Feb18'!E58</f>
        <v>268374023</v>
      </c>
      <c r="F58" s="64">
        <f>F57+'Feb18'!F58</f>
        <v>124899696.15384614</v>
      </c>
      <c r="G58" s="64">
        <f>G57+'Feb18'!G58</f>
        <v>1763047.8260869565</v>
      </c>
      <c r="H58" s="64">
        <f>H57+'Feb18'!H58</f>
        <v>440893743.17993313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2018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March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116074486</v>
      </c>
      <c r="F84" s="111">
        <f>(+F28+F29+G29)-(F85-F86)</f>
        <v>34328776.254180603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39">
        <f>2369925/0.26</f>
        <v>9115096.153846154</v>
      </c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116074486</v>
      </c>
      <c r="F87" s="111">
        <f>(F84+F85)-F86</f>
        <v>43443872.408026755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33676415.384615384</v>
      </c>
      <c r="G91" s="118">
        <f>G14</f>
        <v>652360.86956521741</v>
      </c>
      <c r="H91" s="119">
        <f>F91+G91</f>
        <v>34328776.254180603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workbookViewId="0">
      <selection activeCell="E21" sqref="E21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14062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2018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131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17233336</v>
      </c>
      <c r="E14" s="138">
        <f>E15+E21+E22</f>
        <v>95880231</v>
      </c>
      <c r="F14" s="41">
        <f>(F16-F17)/0.26</f>
        <v>31581115.384615384</v>
      </c>
      <c r="G14" s="42">
        <f>(G16-G17)/0.23</f>
        <v>491143.47826086957</v>
      </c>
      <c r="H14" s="43">
        <f t="shared" ref="H14:H27" si="0">SUM(D14:G14)</f>
        <v>145185825.86287627</v>
      </c>
    </row>
    <row r="15" spans="1:8" hidden="1" outlineLevel="1">
      <c r="A15" s="28"/>
      <c r="B15" s="44" t="s">
        <v>25</v>
      </c>
      <c r="C15" s="203"/>
      <c r="D15" s="46">
        <v>16611528</v>
      </c>
      <c r="E15" s="47">
        <v>95773376</v>
      </c>
      <c r="F15" s="41"/>
      <c r="G15" s="42"/>
      <c r="H15" s="43"/>
    </row>
    <row r="16" spans="1:8" hidden="1" outlineLevel="1">
      <c r="A16" s="28"/>
      <c r="B16" s="44" t="s">
        <v>26</v>
      </c>
      <c r="C16" s="203"/>
      <c r="D16" s="46"/>
      <c r="E16" s="47"/>
      <c r="F16" s="46">
        <v>8406312</v>
      </c>
      <c r="G16" s="47">
        <v>112963</v>
      </c>
      <c r="H16" s="43"/>
    </row>
    <row r="17" spans="1:8" hidden="1" outlineLevel="1">
      <c r="A17" s="28"/>
      <c r="B17" s="44" t="s">
        <v>27</v>
      </c>
      <c r="C17" s="203"/>
      <c r="D17" s="46"/>
      <c r="E17" s="47"/>
      <c r="F17" s="46">
        <v>195222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0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381544</v>
      </c>
      <c r="E19" s="127">
        <v>2282819</v>
      </c>
      <c r="F19" s="52"/>
      <c r="G19" s="53"/>
      <c r="H19" s="43">
        <f t="shared" si="0"/>
        <v>2664363</v>
      </c>
    </row>
    <row r="20" spans="1:8">
      <c r="A20" s="5" t="s">
        <v>32</v>
      </c>
      <c r="B20" s="11" t="s">
        <v>33</v>
      </c>
      <c r="C20" s="54">
        <v>22</v>
      </c>
      <c r="D20" s="128">
        <v>0</v>
      </c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75278</v>
      </c>
      <c r="E21" s="127">
        <v>106855</v>
      </c>
      <c r="F21" s="57"/>
      <c r="G21" s="58"/>
      <c r="H21" s="59">
        <f t="shared" si="0"/>
        <v>182133</v>
      </c>
    </row>
    <row r="22" spans="1:8">
      <c r="A22" s="5"/>
      <c r="B22" s="60" t="s">
        <v>36</v>
      </c>
      <c r="C22" s="54">
        <v>24</v>
      </c>
      <c r="D22" s="128">
        <v>546530</v>
      </c>
      <c r="E22" s="129">
        <v>0</v>
      </c>
      <c r="F22" s="55"/>
      <c r="G22" s="56"/>
      <c r="H22" s="43">
        <f t="shared" si="0"/>
        <v>546530</v>
      </c>
    </row>
    <row r="23" spans="1:8">
      <c r="A23" s="5"/>
      <c r="B23" s="61" t="s">
        <v>37</v>
      </c>
      <c r="C23" s="37">
        <v>25</v>
      </c>
      <c r="D23" s="126">
        <v>0</v>
      </c>
      <c r="E23" s="127"/>
      <c r="F23" s="62"/>
      <c r="G23" s="6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-50508</v>
      </c>
      <c r="E24" s="129"/>
      <c r="F24" s="55"/>
      <c r="G24" s="56"/>
      <c r="H24" s="43">
        <f t="shared" si="0"/>
        <v>-50508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1053860</v>
      </c>
      <c r="E28" s="59">
        <f>SUM(E19:E23)-E24</f>
        <v>2389674</v>
      </c>
      <c r="F28" s="59">
        <f>SUM(F19:F23)-F24</f>
        <v>0</v>
      </c>
      <c r="G28" s="59">
        <f>SUM(G19:G23)-G24</f>
        <v>0</v>
      </c>
      <c r="H28" s="56">
        <f>SUM(H19:H23)-H24</f>
        <v>3443534</v>
      </c>
    </row>
    <row r="29" spans="1:8">
      <c r="A29" s="67" t="s">
        <v>43</v>
      </c>
      <c r="B29" s="68"/>
      <c r="C29" s="54">
        <v>40</v>
      </c>
      <c r="D29" s="55">
        <f>D14-D28</f>
        <v>16179476</v>
      </c>
      <c r="E29" s="69">
        <f>E14-E28</f>
        <v>93490557</v>
      </c>
      <c r="F29" s="56">
        <f>F14+F18-F28</f>
        <v>31581115.384615384</v>
      </c>
      <c r="G29" s="55">
        <f>G14-G28</f>
        <v>491143.47826086957</v>
      </c>
      <c r="H29" s="56">
        <f>H14-H28</f>
        <v>141742291.86287627</v>
      </c>
    </row>
    <row r="30" spans="1:8">
      <c r="A30" s="28" t="s">
        <v>44</v>
      </c>
      <c r="B30" s="51" t="s">
        <v>45</v>
      </c>
      <c r="C30" s="39">
        <v>51</v>
      </c>
      <c r="D30" s="130">
        <v>2324</v>
      </c>
      <c r="E30" s="131">
        <v>3743</v>
      </c>
      <c r="F30" s="70"/>
      <c r="G30" s="71"/>
      <c r="H30" s="43">
        <f t="shared" ref="H30:H39" si="1">SUM(D30:G30)</f>
        <v>6067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26971</v>
      </c>
      <c r="E36" s="129">
        <v>16006</v>
      </c>
      <c r="F36" s="70"/>
      <c r="G36" s="71"/>
      <c r="H36" s="43">
        <f t="shared" si="1"/>
        <v>42977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29295</v>
      </c>
      <c r="E47" s="56">
        <f>SUM(E30:E41)</f>
        <v>19749</v>
      </c>
      <c r="F47" s="55">
        <f>SUM(F30:F41)</f>
        <v>0</v>
      </c>
      <c r="G47" s="56">
        <f>SUM(G30:G41)</f>
        <v>0</v>
      </c>
      <c r="H47" s="43">
        <f>SUM(H30:H41)</f>
        <v>49044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16150181</v>
      </c>
      <c r="E48" s="56">
        <f>E29-E47</f>
        <v>93470808</v>
      </c>
      <c r="F48" s="55">
        <f>F29-F47</f>
        <v>31581115.384615384</v>
      </c>
      <c r="G48" s="56">
        <f>G29-G47</f>
        <v>491143.47826086957</v>
      </c>
      <c r="H48" s="43">
        <f>SUM(D48:G48)</f>
        <v>141693247.86287627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16150181</v>
      </c>
      <c r="E57" s="65">
        <f>SUM(E48:E56)</f>
        <v>93470808</v>
      </c>
      <c r="F57" s="64">
        <f>SUM(F48:F56)</f>
        <v>31581115.384615384</v>
      </c>
      <c r="G57" s="65">
        <f>SUM(G48:G56)</f>
        <v>491143.47826086957</v>
      </c>
      <c r="H57" s="81">
        <f>SUM(H48:H56)</f>
        <v>141693247.86287627</v>
      </c>
    </row>
    <row r="58" spans="1:8">
      <c r="A58" s="87"/>
      <c r="B58" s="88" t="s">
        <v>75</v>
      </c>
      <c r="C58" s="39"/>
      <c r="D58" s="64">
        <f>D57+'Mar18'!D58</f>
        <v>62007157.200000003</v>
      </c>
      <c r="E58" s="56">
        <f>E57+'Mar18'!E58</f>
        <v>361844831</v>
      </c>
      <c r="F58" s="56">
        <f>F57+'Mar18'!F58</f>
        <v>156480811.53846154</v>
      </c>
      <c r="G58" s="56">
        <f>G57+'Mar18'!G58</f>
        <v>2254191.3043478262</v>
      </c>
      <c r="H58" s="56">
        <f>H57+'Mar18'!H58</f>
        <v>582586991.04280937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2018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April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113113567</v>
      </c>
      <c r="F84" s="111">
        <f>(+F28+F29+G29)-(F85-F86)</f>
        <v>32072258.862876255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11">
        <f>0/0.26</f>
        <v>0</v>
      </c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113113567</v>
      </c>
      <c r="F87" s="111">
        <f>(F84+F85)-F86</f>
        <v>32072258.862876255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31581115.384615384</v>
      </c>
      <c r="G91" s="118">
        <f>G14</f>
        <v>491143.47826086957</v>
      </c>
      <c r="H91" s="119">
        <f>F91+G91</f>
        <v>32072258.862876255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workbookViewId="0">
      <selection activeCell="E21" sqref="E21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14062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2018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132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19970980</v>
      </c>
      <c r="E14" s="138">
        <f>E15+E21+E22</f>
        <v>104434322</v>
      </c>
      <c r="F14" s="41">
        <f>(F16-F17)/0.26</f>
        <v>42866026.92307692</v>
      </c>
      <c r="G14" s="42">
        <f>(G16-G17)/0.23</f>
        <v>1160686.956521739</v>
      </c>
      <c r="H14" s="43">
        <f t="shared" ref="H14:H27" si="0">SUM(D14:G14)</f>
        <v>168432015.87959868</v>
      </c>
    </row>
    <row r="15" spans="1:8" hidden="1" outlineLevel="1">
      <c r="A15" s="28"/>
      <c r="B15" s="44" t="s">
        <v>25</v>
      </c>
      <c r="C15" s="203"/>
      <c r="D15" s="46">
        <v>19290414</v>
      </c>
      <c r="E15" s="47">
        <v>104324560</v>
      </c>
      <c r="F15" s="41"/>
      <c r="G15" s="42"/>
      <c r="H15" s="43"/>
    </row>
    <row r="16" spans="1:8" hidden="1" outlineLevel="1">
      <c r="A16" s="28"/>
      <c r="B16" s="44" t="s">
        <v>133</v>
      </c>
      <c r="C16" s="203"/>
      <c r="D16" s="46"/>
      <c r="E16" s="47"/>
      <c r="F16" s="46">
        <v>11445598</v>
      </c>
      <c r="G16" s="47">
        <v>266958</v>
      </c>
      <c r="H16" s="43"/>
    </row>
    <row r="17" spans="1:8" hidden="1" outlineLevel="1">
      <c r="A17" s="28"/>
      <c r="B17" s="44" t="s">
        <v>134</v>
      </c>
      <c r="C17" s="203"/>
      <c r="D17" s="46"/>
      <c r="E17" s="47"/>
      <c r="F17" s="46">
        <v>300431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0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441308</v>
      </c>
      <c r="E19" s="127">
        <v>2480068</v>
      </c>
      <c r="F19" s="52"/>
      <c r="G19" s="53"/>
      <c r="H19" s="43">
        <f t="shared" si="0"/>
        <v>2921376</v>
      </c>
    </row>
    <row r="20" spans="1:8">
      <c r="A20" s="5" t="s">
        <v>32</v>
      </c>
      <c r="B20" s="11" t="s">
        <v>33</v>
      </c>
      <c r="C20" s="54">
        <v>22</v>
      </c>
      <c r="D20" s="128">
        <v>0</v>
      </c>
      <c r="E20" s="129"/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65854</v>
      </c>
      <c r="E21" s="127">
        <v>109762</v>
      </c>
      <c r="F21" s="57"/>
      <c r="G21" s="58"/>
      <c r="H21" s="59">
        <f t="shared" si="0"/>
        <v>175616</v>
      </c>
    </row>
    <row r="22" spans="1:8">
      <c r="A22" s="5"/>
      <c r="B22" s="60" t="s">
        <v>36</v>
      </c>
      <c r="C22" s="54">
        <v>24</v>
      </c>
      <c r="D22" s="128">
        <v>614712</v>
      </c>
      <c r="E22" s="129">
        <v>0</v>
      </c>
      <c r="F22" s="55"/>
      <c r="G22" s="56"/>
      <c r="H22" s="43">
        <f t="shared" si="0"/>
        <v>614712</v>
      </c>
    </row>
    <row r="23" spans="1:8">
      <c r="A23" s="5"/>
      <c r="B23" s="61" t="s">
        <v>37</v>
      </c>
      <c r="C23" s="37">
        <v>25</v>
      </c>
      <c r="D23" s="126">
        <v>0</v>
      </c>
      <c r="E23" s="127"/>
      <c r="F23" s="62"/>
      <c r="G23" s="6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-14738.17</v>
      </c>
      <c r="E24" s="129"/>
      <c r="F24" s="55"/>
      <c r="G24" s="56"/>
      <c r="H24" s="43">
        <f t="shared" si="0"/>
        <v>-14738.17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1136612.17</v>
      </c>
      <c r="E28" s="59">
        <f>SUM(E19:E23)-E24</f>
        <v>2589830</v>
      </c>
      <c r="F28" s="59">
        <f>SUM(F19:F23)-F24</f>
        <v>0</v>
      </c>
      <c r="G28" s="59">
        <f>SUM(G19:G23)-G24</f>
        <v>0</v>
      </c>
      <c r="H28" s="56">
        <f>SUM(H19:H23)-H24</f>
        <v>3726442.17</v>
      </c>
    </row>
    <row r="29" spans="1:8">
      <c r="A29" s="67" t="s">
        <v>43</v>
      </c>
      <c r="B29" s="68"/>
      <c r="C29" s="54">
        <v>40</v>
      </c>
      <c r="D29" s="55">
        <f>D14-D28</f>
        <v>18834367.829999998</v>
      </c>
      <c r="E29" s="69">
        <f>E14-E28</f>
        <v>101844492</v>
      </c>
      <c r="F29" s="56">
        <f>F14+F18-F28</f>
        <v>42866026.92307692</v>
      </c>
      <c r="G29" s="55">
        <f>G14-G28</f>
        <v>1160686.956521739</v>
      </c>
      <c r="H29" s="56">
        <f>H14-H28</f>
        <v>164705573.70959869</v>
      </c>
    </row>
    <row r="30" spans="1:8">
      <c r="A30" s="28" t="s">
        <v>44</v>
      </c>
      <c r="B30" s="51" t="s">
        <v>45</v>
      </c>
      <c r="C30" s="39">
        <v>51</v>
      </c>
      <c r="D30" s="130">
        <v>15834</v>
      </c>
      <c r="E30" s="131">
        <v>4316</v>
      </c>
      <c r="F30" s="70"/>
      <c r="G30" s="71"/>
      <c r="H30" s="43">
        <f t="shared" ref="H30:H39" si="1">SUM(D30:G30)</f>
        <v>20150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17410</v>
      </c>
      <c r="E36" s="129">
        <v>23857</v>
      </c>
      <c r="F36" s="70"/>
      <c r="G36" s="71"/>
      <c r="H36" s="43">
        <f t="shared" si="1"/>
        <v>41267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33244</v>
      </c>
      <c r="E47" s="56">
        <f>SUM(E30:E41)</f>
        <v>28173</v>
      </c>
      <c r="F47" s="55">
        <f>SUM(F30:F41)</f>
        <v>0</v>
      </c>
      <c r="G47" s="56">
        <f>SUM(G30:G41)</f>
        <v>0</v>
      </c>
      <c r="H47" s="43">
        <f>SUM(H30:H41)</f>
        <v>61417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18801123.829999998</v>
      </c>
      <c r="E48" s="56">
        <f>E29-E47</f>
        <v>101816319</v>
      </c>
      <c r="F48" s="55">
        <f>F29-F47</f>
        <v>42866026.92307692</v>
      </c>
      <c r="G48" s="56">
        <f>G29-G47</f>
        <v>1160686.956521739</v>
      </c>
      <c r="H48" s="43">
        <f>SUM(D48:G48)</f>
        <v>164644156.70959866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18801123.829999998</v>
      </c>
      <c r="E57" s="65">
        <f>SUM(E48:E56)</f>
        <v>101816319</v>
      </c>
      <c r="F57" s="64">
        <f>SUM(F48:F56)</f>
        <v>42866026.92307692</v>
      </c>
      <c r="G57" s="65">
        <f>SUM(G48:G56)</f>
        <v>1160686.956521739</v>
      </c>
      <c r="H57" s="81">
        <f>SUM(H48:H56)</f>
        <v>164644156.70959866</v>
      </c>
    </row>
    <row r="58" spans="1:8">
      <c r="A58" s="87"/>
      <c r="B58" s="88" t="s">
        <v>75</v>
      </c>
      <c r="C58" s="39"/>
      <c r="D58" s="64">
        <f>D57+'Apr18'!D58</f>
        <v>80808281.030000001</v>
      </c>
      <c r="E58" s="64">
        <f>E57+'Apr18'!E58</f>
        <v>463661150</v>
      </c>
      <c r="F58" s="64">
        <f>F57+'Apr18'!F58</f>
        <v>199346838.46153846</v>
      </c>
      <c r="G58" s="64">
        <f>G57+'Apr18'!G58</f>
        <v>3414878.2608695654</v>
      </c>
      <c r="H58" s="43">
        <f>H57+'Apr18'!H58</f>
        <v>747231147.75240803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2018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May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124405302</v>
      </c>
      <c r="F84" s="111">
        <f>(+F28+F29+G29)-(F85-F86)</f>
        <v>44026713.879598662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11">
        <f>0/0.26</f>
        <v>0</v>
      </c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124405302</v>
      </c>
      <c r="F87" s="111">
        <f>(F84+F85)-F86</f>
        <v>44026713.879598662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42866026.92307692</v>
      </c>
      <c r="G91" s="118">
        <f>G14</f>
        <v>1160686.956521739</v>
      </c>
      <c r="H91" s="119">
        <f>F91+G91</f>
        <v>44026713.879598662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horizontalDpi="300" verticalDpi="4294967295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workbookViewId="0">
      <selection activeCell="K52" sqref="K52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14062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2018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136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19597907</v>
      </c>
      <c r="E14" s="138">
        <f>E15+E21+E22</f>
        <v>100948876</v>
      </c>
      <c r="F14" s="41">
        <f>(F16-F17)/0.26</f>
        <v>36080215.384615384</v>
      </c>
      <c r="G14" s="42">
        <f>(G16-G17)/0.23</f>
        <v>97817.391304347824</v>
      </c>
      <c r="H14" s="43">
        <f t="shared" ref="H14:H27" si="0">SUM(D14:G14)</f>
        <v>156724815.77591974</v>
      </c>
    </row>
    <row r="15" spans="1:8" hidden="1" outlineLevel="1">
      <c r="A15" s="28"/>
      <c r="B15" s="44" t="s">
        <v>25</v>
      </c>
      <c r="C15" s="203"/>
      <c r="D15" s="46">
        <v>18803179</v>
      </c>
      <c r="E15" s="47">
        <v>100844832</v>
      </c>
      <c r="F15" s="41"/>
      <c r="G15" s="42"/>
      <c r="H15" s="43"/>
    </row>
    <row r="16" spans="1:8" hidden="1" outlineLevel="1">
      <c r="A16" s="28"/>
      <c r="B16" s="44" t="s">
        <v>133</v>
      </c>
      <c r="C16" s="203"/>
      <c r="D16" s="46"/>
      <c r="E16" s="47"/>
      <c r="F16" s="46">
        <v>9484788</v>
      </c>
      <c r="G16" s="47">
        <v>22498</v>
      </c>
      <c r="H16" s="43"/>
    </row>
    <row r="17" spans="1:8" hidden="1" outlineLevel="1">
      <c r="A17" s="28"/>
      <c r="B17" s="44" t="s">
        <v>134</v>
      </c>
      <c r="C17" s="203"/>
      <c r="D17" s="46"/>
      <c r="E17" s="47"/>
      <c r="F17" s="46">
        <v>103932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4648915.384615384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434357</v>
      </c>
      <c r="E19" s="127">
        <v>2401786</v>
      </c>
      <c r="F19" s="52"/>
      <c r="G19" s="53"/>
      <c r="H19" s="43">
        <f t="shared" si="0"/>
        <v>2836143</v>
      </c>
    </row>
    <row r="20" spans="1:8">
      <c r="A20" s="5" t="s">
        <v>32</v>
      </c>
      <c r="B20" s="11" t="s">
        <v>33</v>
      </c>
      <c r="C20" s="54">
        <v>22</v>
      </c>
      <c r="D20" s="128">
        <v>1603</v>
      </c>
      <c r="E20" s="129">
        <v>5164</v>
      </c>
      <c r="F20" s="52"/>
      <c r="G20" s="53"/>
      <c r="H20" s="43">
        <f t="shared" si="0"/>
        <v>6767</v>
      </c>
    </row>
    <row r="21" spans="1:8">
      <c r="A21" s="5" t="s">
        <v>34</v>
      </c>
      <c r="B21" s="51" t="s">
        <v>35</v>
      </c>
      <c r="C21" s="37">
        <v>23</v>
      </c>
      <c r="D21" s="126">
        <v>59922</v>
      </c>
      <c r="E21" s="127">
        <v>104044</v>
      </c>
      <c r="F21" s="52"/>
      <c r="G21" s="53"/>
      <c r="H21" s="59">
        <f t="shared" si="0"/>
        <v>163966</v>
      </c>
    </row>
    <row r="22" spans="1:8">
      <c r="A22" s="5"/>
      <c r="B22" s="60" t="s">
        <v>36</v>
      </c>
      <c r="C22" s="54">
        <v>24</v>
      </c>
      <c r="D22" s="128">
        <v>734806</v>
      </c>
      <c r="E22" s="129">
        <v>0</v>
      </c>
      <c r="F22" s="52"/>
      <c r="G22" s="53"/>
      <c r="H22" s="43">
        <f t="shared" si="0"/>
        <v>734806</v>
      </c>
    </row>
    <row r="23" spans="1:8">
      <c r="A23" s="5"/>
      <c r="B23" s="61" t="s">
        <v>37</v>
      </c>
      <c r="C23" s="37">
        <v>25</v>
      </c>
      <c r="D23" s="126"/>
      <c r="E23" s="127"/>
      <c r="F23" s="52"/>
      <c r="G23" s="5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31389.5</v>
      </c>
      <c r="E24" s="129"/>
      <c r="F24" s="52"/>
      <c r="G24" s="53"/>
      <c r="H24" s="43">
        <f t="shared" si="0"/>
        <v>31389.5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1199298.5</v>
      </c>
      <c r="E28" s="59">
        <f>SUM(E19:E23)-E24</f>
        <v>2510994</v>
      </c>
      <c r="F28" s="59">
        <f>SUM(F19:F23)-F24</f>
        <v>0</v>
      </c>
      <c r="G28" s="59">
        <f>SUM(G19:G23)-G24</f>
        <v>0</v>
      </c>
      <c r="H28" s="56">
        <f>SUM(H19:H23)-H24</f>
        <v>3710292.5</v>
      </c>
    </row>
    <row r="29" spans="1:8">
      <c r="A29" s="67" t="s">
        <v>43</v>
      </c>
      <c r="B29" s="68"/>
      <c r="C29" s="54">
        <v>40</v>
      </c>
      <c r="D29" s="55">
        <f>D14-D28</f>
        <v>18398608.5</v>
      </c>
      <c r="E29" s="69">
        <f>E14-E28</f>
        <v>98437882</v>
      </c>
      <c r="F29" s="56">
        <f>F14+F18-F28</f>
        <v>40729130.769230768</v>
      </c>
      <c r="G29" s="55">
        <f>G14-G28</f>
        <v>97817.391304347824</v>
      </c>
      <c r="H29" s="56">
        <f>H14-H28</f>
        <v>153014523.27591974</v>
      </c>
    </row>
    <row r="30" spans="1:8">
      <c r="A30" s="28" t="s">
        <v>44</v>
      </c>
      <c r="B30" s="51" t="s">
        <v>45</v>
      </c>
      <c r="C30" s="39">
        <v>51</v>
      </c>
      <c r="D30" s="130">
        <v>12922</v>
      </c>
      <c r="E30" s="131">
        <v>10878</v>
      </c>
      <c r="F30" s="70"/>
      <c r="G30" s="71"/>
      <c r="H30" s="43">
        <f t="shared" ref="H30:H39" si="1">SUM(D30:G30)</f>
        <v>23800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56973</v>
      </c>
      <c r="E36" s="129">
        <v>61222</v>
      </c>
      <c r="F36" s="70"/>
      <c r="G36" s="71"/>
      <c r="H36" s="43">
        <f t="shared" si="1"/>
        <v>118195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69895</v>
      </c>
      <c r="E47" s="56">
        <f>SUM(E30:E41)</f>
        <v>72100</v>
      </c>
      <c r="F47" s="55">
        <f>SUM(F30:F41)</f>
        <v>0</v>
      </c>
      <c r="G47" s="56">
        <f>SUM(G30:G41)</f>
        <v>0</v>
      </c>
      <c r="H47" s="43">
        <f>SUM(H30:H41)</f>
        <v>141995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18328713.5</v>
      </c>
      <c r="E48" s="56">
        <f>E29-E47</f>
        <v>98365782</v>
      </c>
      <c r="F48" s="55">
        <f>F29-F47</f>
        <v>40729130.769230768</v>
      </c>
      <c r="G48" s="56">
        <f>G29-G47</f>
        <v>97817.391304347824</v>
      </c>
      <c r="H48" s="43">
        <f>SUM(D48:G48)</f>
        <v>157521443.66053513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18328713.5</v>
      </c>
      <c r="E57" s="65">
        <f>SUM(E48:E56)</f>
        <v>98365782</v>
      </c>
      <c r="F57" s="64">
        <f>SUM(F48:F56)</f>
        <v>40729130.769230768</v>
      </c>
      <c r="G57" s="65">
        <f>SUM(G48:G56)</f>
        <v>97817.391304347824</v>
      </c>
      <c r="H57" s="81">
        <f>SUM(H48:H56)</f>
        <v>157521443.66053513</v>
      </c>
    </row>
    <row r="58" spans="1:8">
      <c r="A58" s="87"/>
      <c r="B58" s="88" t="s">
        <v>75</v>
      </c>
      <c r="C58" s="39"/>
      <c r="D58" s="64">
        <f>D57+'May18'!D58</f>
        <v>99136994.530000001</v>
      </c>
      <c r="E58" s="64">
        <f>E57+'May18'!E58</f>
        <v>562026932</v>
      </c>
      <c r="F58" s="64">
        <f>F57+'May18'!F58</f>
        <v>240075969.23076922</v>
      </c>
      <c r="G58" s="64">
        <f>G57+'May18'!G58</f>
        <v>3512695.6521739131</v>
      </c>
      <c r="H58" s="64">
        <f>H57+'May18'!H58</f>
        <v>904752591.41294312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2018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June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120546783</v>
      </c>
      <c r="F84" s="111">
        <f>(+F28+F29+G29)-(F85-F86)</f>
        <v>36178032.775919735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39">
        <f>1208718/0.26</f>
        <v>4648915.384615384</v>
      </c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120546783</v>
      </c>
      <c r="F87" s="111">
        <f>(F84+F85)-F86</f>
        <v>40826948.160535119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36080215.384615384</v>
      </c>
      <c r="G91" s="118">
        <f>G14</f>
        <v>97817.391304347824</v>
      </c>
      <c r="H91" s="119">
        <f>F91+G91</f>
        <v>36178032.775919735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workbookViewId="0">
      <selection activeCell="F34" sqref="F34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14062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2018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137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19361152</v>
      </c>
      <c r="E14" s="138">
        <f>E15+E21+E22</f>
        <v>100449417</v>
      </c>
      <c r="F14" s="41">
        <f>(F16-F17)/0.26</f>
        <v>34632765.384615384</v>
      </c>
      <c r="G14" s="42">
        <f>(G16-G17)/0.23</f>
        <v>586765.21739130432</v>
      </c>
      <c r="H14" s="43">
        <f t="shared" ref="H14:H27" si="0">SUM(D14:G14)</f>
        <v>155030099.6020067</v>
      </c>
    </row>
    <row r="15" spans="1:8" hidden="1" outlineLevel="1">
      <c r="A15" s="28"/>
      <c r="B15" s="44" t="s">
        <v>25</v>
      </c>
      <c r="C15" s="203"/>
      <c r="D15" s="46">
        <v>18619541</v>
      </c>
      <c r="E15" s="47">
        <v>100347846</v>
      </c>
      <c r="F15" s="41"/>
      <c r="G15" s="42"/>
      <c r="H15" s="43"/>
    </row>
    <row r="16" spans="1:8" hidden="1" outlineLevel="1">
      <c r="A16" s="28"/>
      <c r="B16" s="44" t="s">
        <v>133</v>
      </c>
      <c r="C16" s="203"/>
      <c r="D16" s="46"/>
      <c r="E16" s="47"/>
      <c r="F16" s="46">
        <v>9229491</v>
      </c>
      <c r="G16" s="47">
        <v>134956</v>
      </c>
      <c r="H16" s="43"/>
    </row>
    <row r="17" spans="1:8" hidden="1" outlineLevel="1">
      <c r="A17" s="28"/>
      <c r="B17" s="44" t="s">
        <v>134</v>
      </c>
      <c r="C17" s="203"/>
      <c r="D17" s="46"/>
      <c r="E17" s="47"/>
      <c r="F17" s="46">
        <v>224972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0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431748</v>
      </c>
      <c r="E19" s="127">
        <v>2389309</v>
      </c>
      <c r="F19" s="52"/>
      <c r="G19" s="53"/>
      <c r="H19" s="43">
        <f t="shared" si="0"/>
        <v>2821057</v>
      </c>
    </row>
    <row r="20" spans="1:8">
      <c r="A20" s="5" t="s">
        <v>32</v>
      </c>
      <c r="B20" s="11" t="s">
        <v>33</v>
      </c>
      <c r="C20" s="54">
        <v>22</v>
      </c>
      <c r="D20" s="128">
        <v>0</v>
      </c>
      <c r="E20" s="129">
        <v>0</v>
      </c>
      <c r="F20" s="52"/>
      <c r="G20" s="53"/>
      <c r="H20" s="43">
        <f t="shared" si="0"/>
        <v>0</v>
      </c>
    </row>
    <row r="21" spans="1:8">
      <c r="A21" s="5" t="s">
        <v>34</v>
      </c>
      <c r="B21" s="51" t="s">
        <v>35</v>
      </c>
      <c r="C21" s="37">
        <v>23</v>
      </c>
      <c r="D21" s="126">
        <v>74969</v>
      </c>
      <c r="E21" s="127">
        <v>101571</v>
      </c>
      <c r="F21" s="52"/>
      <c r="G21" s="53"/>
      <c r="H21" s="59">
        <f t="shared" si="0"/>
        <v>176540</v>
      </c>
    </row>
    <row r="22" spans="1:8">
      <c r="A22" s="5"/>
      <c r="B22" s="60" t="s">
        <v>36</v>
      </c>
      <c r="C22" s="54">
        <v>24</v>
      </c>
      <c r="D22" s="128">
        <v>666642</v>
      </c>
      <c r="E22" s="129">
        <v>0</v>
      </c>
      <c r="F22" s="52"/>
      <c r="G22" s="53"/>
      <c r="H22" s="43">
        <f t="shared" si="0"/>
        <v>666642</v>
      </c>
    </row>
    <row r="23" spans="1:8">
      <c r="A23" s="5"/>
      <c r="B23" s="61" t="s">
        <v>37</v>
      </c>
      <c r="C23" s="37">
        <v>25</v>
      </c>
      <c r="D23" s="126"/>
      <c r="E23" s="127"/>
      <c r="F23" s="52"/>
      <c r="G23" s="5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-19580</v>
      </c>
      <c r="E24" s="129"/>
      <c r="F24" s="52"/>
      <c r="G24" s="53"/>
      <c r="H24" s="43">
        <f t="shared" si="0"/>
        <v>-19580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1192939</v>
      </c>
      <c r="E28" s="59">
        <f>SUM(E19:E23)-E24</f>
        <v>2490880</v>
      </c>
      <c r="F28" s="59">
        <f>SUM(F19:F23)-F24</f>
        <v>0</v>
      </c>
      <c r="G28" s="59">
        <f>SUM(G19:G23)-G24</f>
        <v>0</v>
      </c>
      <c r="H28" s="56">
        <f>SUM(H19:H23)-H24</f>
        <v>3683819</v>
      </c>
    </row>
    <row r="29" spans="1:8">
      <c r="A29" s="67" t="s">
        <v>43</v>
      </c>
      <c r="B29" s="68"/>
      <c r="C29" s="54">
        <v>40</v>
      </c>
      <c r="D29" s="55">
        <f>D14-D28</f>
        <v>18168213</v>
      </c>
      <c r="E29" s="69">
        <f>E14-E28</f>
        <v>97958537</v>
      </c>
      <c r="F29" s="56">
        <f>F14+F18-F28</f>
        <v>34632765.384615384</v>
      </c>
      <c r="G29" s="55">
        <f>G14-G28</f>
        <v>586765.21739130432</v>
      </c>
      <c r="H29" s="56">
        <f>H14-H28</f>
        <v>151346280.6020067</v>
      </c>
    </row>
    <row r="30" spans="1:8">
      <c r="A30" s="28" t="s">
        <v>44</v>
      </c>
      <c r="B30" s="51" t="s">
        <v>45</v>
      </c>
      <c r="C30" s="39">
        <v>51</v>
      </c>
      <c r="D30" s="130">
        <v>9722</v>
      </c>
      <c r="E30" s="131">
        <v>4124</v>
      </c>
      <c r="F30" s="70"/>
      <c r="G30" s="71"/>
      <c r="H30" s="43">
        <f t="shared" ref="H30:H39" si="1">SUM(D30:G30)</f>
        <v>13846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1535</v>
      </c>
      <c r="E36" s="129">
        <v>536</v>
      </c>
      <c r="F36" s="70"/>
      <c r="G36" s="71"/>
      <c r="H36" s="43">
        <f t="shared" si="1"/>
        <v>2071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11257</v>
      </c>
      <c r="E47" s="56">
        <f>SUM(E30:E41)</f>
        <v>4660</v>
      </c>
      <c r="F47" s="55">
        <f>SUM(F30:F41)</f>
        <v>0</v>
      </c>
      <c r="G47" s="56">
        <f>SUM(G30:G41)</f>
        <v>0</v>
      </c>
      <c r="H47" s="43">
        <f>SUM(H30:H41)</f>
        <v>15917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18156956</v>
      </c>
      <c r="E48" s="56">
        <f>E29-E47</f>
        <v>97953877</v>
      </c>
      <c r="F48" s="55">
        <f>F29-F47</f>
        <v>34632765.384615384</v>
      </c>
      <c r="G48" s="56">
        <f>G29-G47</f>
        <v>586765.21739130432</v>
      </c>
      <c r="H48" s="43">
        <f>SUM(D48:G48)</f>
        <v>151330363.6020067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18156956</v>
      </c>
      <c r="E57" s="65">
        <f>SUM(E48:E56)</f>
        <v>97953877</v>
      </c>
      <c r="F57" s="64">
        <f>SUM(F48:F56)</f>
        <v>34632765.384615384</v>
      </c>
      <c r="G57" s="65">
        <f>SUM(G48:G56)</f>
        <v>586765.21739130432</v>
      </c>
      <c r="H57" s="81">
        <f>SUM(H48:H56)</f>
        <v>151330363.6020067</v>
      </c>
    </row>
    <row r="58" spans="1:8">
      <c r="A58" s="87"/>
      <c r="B58" s="88" t="s">
        <v>75</v>
      </c>
      <c r="C58" s="39"/>
      <c r="D58" s="64">
        <f>D57+June18!D58</f>
        <v>117293950.53</v>
      </c>
      <c r="E58" s="64">
        <f>E57+June18!E58</f>
        <v>659980809</v>
      </c>
      <c r="F58" s="64">
        <f>F57+June18!F58</f>
        <v>274708734.61538458</v>
      </c>
      <c r="G58" s="64">
        <f>G57+June18!G58</f>
        <v>4099460.8695652173</v>
      </c>
      <c r="H58" s="64">
        <f>H57+June18!H58</f>
        <v>1056082955.0149498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2018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July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119810569</v>
      </c>
      <c r="F84" s="111">
        <f>(+F28+F29+G29)-(F85-F86)</f>
        <v>35219530.602006689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39"/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119810569</v>
      </c>
      <c r="F87" s="111">
        <f>(F84+F85)-F86</f>
        <v>35219530.602006689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34632765.384615384</v>
      </c>
      <c r="G91" s="118">
        <f>G14</f>
        <v>586765.21739130432</v>
      </c>
      <c r="H91" s="119">
        <f>F91+G91</f>
        <v>35219530.602006689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horizontalDpi="4294967295" verticalDpi="4294967295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workbookViewId="0">
      <selection activeCell="D22" sqref="D22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14062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2018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138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19095411</v>
      </c>
      <c r="E14" s="138">
        <f>E15+E21+E22</f>
        <v>101800447</v>
      </c>
      <c r="F14" s="41">
        <f>(F16-F17)/0.26</f>
        <v>37344180.769230768</v>
      </c>
      <c r="G14" s="42">
        <f>(G16-G17)/0.23</f>
        <v>566126.08695652173</v>
      </c>
      <c r="H14" s="43">
        <f t="shared" ref="H14:H27" si="0">SUM(D14:G14)</f>
        <v>158806164.85618731</v>
      </c>
    </row>
    <row r="15" spans="1:8" hidden="1" outlineLevel="1">
      <c r="A15" s="28"/>
      <c r="B15" s="44" t="s">
        <v>25</v>
      </c>
      <c r="C15" s="203"/>
      <c r="D15" s="46">
        <v>18377541</v>
      </c>
      <c r="E15" s="47">
        <v>101703597</v>
      </c>
      <c r="F15" s="41"/>
      <c r="G15" s="42"/>
      <c r="H15" s="43"/>
    </row>
    <row r="16" spans="1:8" hidden="1" outlineLevel="1">
      <c r="A16" s="28"/>
      <c r="B16" s="44" t="s">
        <v>133</v>
      </c>
      <c r="C16" s="203"/>
      <c r="D16" s="46"/>
      <c r="E16" s="47"/>
      <c r="F16" s="46">
        <v>10075711</v>
      </c>
      <c r="G16" s="47">
        <v>130209</v>
      </c>
      <c r="H16" s="43"/>
    </row>
    <row r="17" spans="1:8" hidden="1" outlineLevel="1">
      <c r="A17" s="28"/>
      <c r="B17" s="44" t="s">
        <v>134</v>
      </c>
      <c r="C17" s="203"/>
      <c r="D17" s="46"/>
      <c r="E17" s="47"/>
      <c r="F17" s="46">
        <v>366224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0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428889</v>
      </c>
      <c r="E19" s="127">
        <v>2421504</v>
      </c>
      <c r="F19" s="52"/>
      <c r="G19" s="53"/>
      <c r="H19" s="43">
        <f t="shared" si="0"/>
        <v>2850393</v>
      </c>
    </row>
    <row r="20" spans="1:8">
      <c r="A20" s="5" t="s">
        <v>32</v>
      </c>
      <c r="B20" s="11" t="s">
        <v>33</v>
      </c>
      <c r="C20" s="54">
        <v>22</v>
      </c>
      <c r="D20" s="128">
        <v>2461</v>
      </c>
      <c r="E20" s="129">
        <v>0</v>
      </c>
      <c r="F20" s="52"/>
      <c r="G20" s="53"/>
      <c r="H20" s="43">
        <f t="shared" si="0"/>
        <v>2461</v>
      </c>
    </row>
    <row r="21" spans="1:8">
      <c r="A21" s="5" t="s">
        <v>34</v>
      </c>
      <c r="B21" s="51" t="s">
        <v>35</v>
      </c>
      <c r="C21" s="37">
        <v>23</v>
      </c>
      <c r="D21" s="126">
        <v>68505</v>
      </c>
      <c r="E21" s="127">
        <v>96850</v>
      </c>
      <c r="F21" s="52"/>
      <c r="G21" s="53"/>
      <c r="H21" s="59">
        <f t="shared" si="0"/>
        <v>165355</v>
      </c>
    </row>
    <row r="22" spans="1:8">
      <c r="A22" s="5"/>
      <c r="B22" s="60" t="s">
        <v>36</v>
      </c>
      <c r="C22" s="54">
        <v>24</v>
      </c>
      <c r="D22" s="128">
        <v>649365</v>
      </c>
      <c r="E22" s="129">
        <v>0</v>
      </c>
      <c r="F22" s="52"/>
      <c r="G22" s="53"/>
      <c r="H22" s="43">
        <f t="shared" si="0"/>
        <v>649365</v>
      </c>
    </row>
    <row r="23" spans="1:8">
      <c r="A23" s="5"/>
      <c r="B23" s="61" t="s">
        <v>37</v>
      </c>
      <c r="C23" s="37">
        <v>25</v>
      </c>
      <c r="D23" s="126"/>
      <c r="E23" s="127"/>
      <c r="F23" s="52"/>
      <c r="G23" s="5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-51817.66</v>
      </c>
      <c r="E24" s="129"/>
      <c r="F24" s="52"/>
      <c r="G24" s="53"/>
      <c r="H24" s="43">
        <f t="shared" si="0"/>
        <v>-51817.66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1201037.6599999999</v>
      </c>
      <c r="E28" s="59">
        <f>SUM(E19:E23)-E24</f>
        <v>2518354</v>
      </c>
      <c r="F28" s="59">
        <f>SUM(F19:F23)-F24</f>
        <v>0</v>
      </c>
      <c r="G28" s="59">
        <f>SUM(G19:G23)-G24</f>
        <v>0</v>
      </c>
      <c r="H28" s="56">
        <f>SUM(H19:H23)-H24</f>
        <v>3719391.66</v>
      </c>
    </row>
    <row r="29" spans="1:8">
      <c r="A29" s="67" t="s">
        <v>43</v>
      </c>
      <c r="B29" s="68"/>
      <c r="C29" s="54">
        <v>40</v>
      </c>
      <c r="D29" s="55">
        <f>D14-D28</f>
        <v>17894373.34</v>
      </c>
      <c r="E29" s="69">
        <f>E14-E28</f>
        <v>99282093</v>
      </c>
      <c r="F29" s="56">
        <f>F14+F18-F28</f>
        <v>37344180.769230768</v>
      </c>
      <c r="G29" s="55">
        <f>G14-G28</f>
        <v>566126.08695652173</v>
      </c>
      <c r="H29" s="56">
        <f>H14-H28</f>
        <v>155086773.19618732</v>
      </c>
    </row>
    <row r="30" spans="1:8">
      <c r="A30" s="28" t="s">
        <v>44</v>
      </c>
      <c r="B30" s="51" t="s">
        <v>45</v>
      </c>
      <c r="C30" s="39">
        <v>51</v>
      </c>
      <c r="D30" s="130">
        <v>10777</v>
      </c>
      <c r="E30" s="131">
        <v>4763</v>
      </c>
      <c r="F30" s="70"/>
      <c r="G30" s="71"/>
      <c r="H30" s="43">
        <f t="shared" ref="H30:H39" si="1">SUM(D30:G30)</f>
        <v>15540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5693</v>
      </c>
      <c r="E36" s="197">
        <v>15289</v>
      </c>
      <c r="F36" s="70"/>
      <c r="G36" s="71"/>
      <c r="H36" s="43">
        <f t="shared" si="1"/>
        <v>20982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16470</v>
      </c>
      <c r="E47" s="56">
        <f>SUM(E30:E41)</f>
        <v>20052</v>
      </c>
      <c r="F47" s="55">
        <f>SUM(F30:F41)</f>
        <v>0</v>
      </c>
      <c r="G47" s="56">
        <f>SUM(G30:G41)</f>
        <v>0</v>
      </c>
      <c r="H47" s="43">
        <f>SUM(H30:H41)</f>
        <v>36522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17877903.34</v>
      </c>
      <c r="E48" s="56">
        <f>E29-E47</f>
        <v>99262041</v>
      </c>
      <c r="F48" s="55">
        <f>F29-F47</f>
        <v>37344180.769230768</v>
      </c>
      <c r="G48" s="56">
        <f>G29-G47</f>
        <v>566126.08695652173</v>
      </c>
      <c r="H48" s="43">
        <f>SUM(D48:G48)</f>
        <v>155050251.19618729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17877903.34</v>
      </c>
      <c r="E57" s="65">
        <f>SUM(E48:E56)</f>
        <v>99262041</v>
      </c>
      <c r="F57" s="64">
        <f>SUM(F48:F56)</f>
        <v>37344180.769230768</v>
      </c>
      <c r="G57" s="65">
        <f>SUM(G48:G56)</f>
        <v>566126.08695652173</v>
      </c>
      <c r="H57" s="81">
        <f>SUM(H48:H56)</f>
        <v>155050251.19618729</v>
      </c>
    </row>
    <row r="58" spans="1:8">
      <c r="A58" s="87"/>
      <c r="B58" s="88" t="s">
        <v>75</v>
      </c>
      <c r="C58" s="39"/>
      <c r="D58" s="64">
        <f>D57+'Jul18'!D58</f>
        <v>135171853.87</v>
      </c>
      <c r="E58" s="64">
        <f>E57+'Jul18'!E58</f>
        <v>759242850</v>
      </c>
      <c r="F58" s="64">
        <f>F57+'Jul18'!F58</f>
        <v>312052915.38461536</v>
      </c>
      <c r="G58" s="64">
        <f>G57+'Jul18'!G58</f>
        <v>4665586.9565217393</v>
      </c>
      <c r="H58" s="64">
        <f>H57+'Jul18'!H58</f>
        <v>1211133206.2111371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2018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August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120895858</v>
      </c>
      <c r="F84" s="111">
        <f>(+F28+F29+G29)-(F85-F86)</f>
        <v>37910306.856187291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39"/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120895858</v>
      </c>
      <c r="F87" s="111">
        <f>(F84+F85)-F86</f>
        <v>37910306.856187291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37344180.769230768</v>
      </c>
      <c r="G91" s="118">
        <f>G14</f>
        <v>566126.08695652173</v>
      </c>
      <c r="H91" s="119">
        <f>F91+G91</f>
        <v>37910306.856187291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workbookViewId="0">
      <selection activeCell="F33" sqref="F33"/>
    </sheetView>
  </sheetViews>
  <sheetFormatPr defaultRowHeight="15" outlineLevelRow="1"/>
  <cols>
    <col min="1" max="1" width="9.7109375" customWidth="1"/>
    <col min="2" max="2" width="35.7109375" customWidth="1"/>
    <col min="3" max="3" width="3.7109375" customWidth="1"/>
    <col min="4" max="4" width="14.7109375" customWidth="1"/>
    <col min="5" max="5" width="13.7109375" customWidth="1"/>
    <col min="6" max="6" width="14.7109375" customWidth="1"/>
    <col min="7" max="7" width="11.7109375" customWidth="1"/>
    <col min="8" max="8" width="16.140625" customWidth="1"/>
  </cols>
  <sheetData>
    <row r="1" spans="1:8">
      <c r="A1" s="1" t="s">
        <v>0</v>
      </c>
      <c r="B1" s="2"/>
      <c r="C1" s="3"/>
      <c r="D1" s="3"/>
      <c r="E1" s="3"/>
      <c r="F1" s="3"/>
      <c r="G1" s="2"/>
      <c r="H1" s="4" t="s">
        <v>1</v>
      </c>
    </row>
    <row r="2" spans="1:8">
      <c r="A2" s="5"/>
      <c r="B2" s="6"/>
      <c r="C2" s="7"/>
      <c r="D2" s="8"/>
      <c r="E2" s="9"/>
      <c r="F2" s="9"/>
      <c r="G2" s="6"/>
      <c r="H2" s="10" t="s">
        <v>2</v>
      </c>
    </row>
    <row r="3" spans="1:8">
      <c r="A3" s="11" t="s">
        <v>3</v>
      </c>
      <c r="B3" s="12"/>
      <c r="C3" s="7"/>
      <c r="D3" s="8"/>
      <c r="E3" s="8"/>
      <c r="F3" s="6"/>
      <c r="G3" s="13"/>
      <c r="H3" s="14" t="s">
        <v>4</v>
      </c>
    </row>
    <row r="4" spans="1:8">
      <c r="A4" s="5" t="s">
        <v>5</v>
      </c>
      <c r="B4" s="6"/>
      <c r="C4" s="15"/>
      <c r="D4" s="6"/>
      <c r="E4" s="6"/>
      <c r="F4" s="9"/>
      <c r="G4" s="16"/>
      <c r="H4" s="17" t="s">
        <v>6</v>
      </c>
    </row>
    <row r="5" spans="1:8">
      <c r="A5" s="5"/>
      <c r="B5" s="6"/>
      <c r="C5" s="15"/>
      <c r="D5" s="9"/>
      <c r="E5" s="18" t="s">
        <v>7</v>
      </c>
      <c r="F5" s="9"/>
      <c r="G5" s="16"/>
      <c r="H5" s="19">
        <v>2018</v>
      </c>
    </row>
    <row r="6" spans="1:8">
      <c r="A6" s="20"/>
      <c r="B6" s="6"/>
      <c r="C6" s="13"/>
      <c r="D6" s="21"/>
      <c r="E6" s="21"/>
      <c r="F6" s="22"/>
      <c r="G6" s="6"/>
      <c r="H6" s="23" t="s">
        <v>8</v>
      </c>
    </row>
    <row r="7" spans="1:8">
      <c r="A7" s="24" t="s">
        <v>9</v>
      </c>
      <c r="B7" s="6"/>
      <c r="C7" s="13"/>
      <c r="D7" s="21"/>
      <c r="E7" s="21"/>
      <c r="F7" s="22"/>
      <c r="G7" s="6"/>
      <c r="H7" s="25" t="s">
        <v>139</v>
      </c>
    </row>
    <row r="8" spans="1:8">
      <c r="A8" s="26" t="s">
        <v>10</v>
      </c>
      <c r="B8" s="6"/>
      <c r="C8" s="13"/>
      <c r="D8" s="21"/>
      <c r="E8" s="16"/>
      <c r="F8" s="22"/>
      <c r="G8" s="6"/>
      <c r="H8" s="10" t="s">
        <v>128</v>
      </c>
    </row>
    <row r="9" spans="1:8">
      <c r="A9" s="27"/>
      <c r="B9" s="6"/>
      <c r="C9" s="13"/>
      <c r="D9" s="21"/>
      <c r="E9" s="16"/>
      <c r="F9" s="22"/>
      <c r="G9" s="6"/>
      <c r="H9" s="10" t="s">
        <v>11</v>
      </c>
    </row>
    <row r="10" spans="1:8">
      <c r="A10" s="28"/>
      <c r="B10" s="6"/>
      <c r="C10" s="16"/>
      <c r="D10" s="29"/>
      <c r="E10" s="16"/>
      <c r="F10" s="29"/>
      <c r="G10" s="30"/>
      <c r="H10" s="31" t="s">
        <v>12</v>
      </c>
    </row>
    <row r="11" spans="1:8">
      <c r="A11" s="32"/>
      <c r="B11" s="33"/>
      <c r="C11" s="34" t="s">
        <v>13</v>
      </c>
      <c r="D11" s="35"/>
      <c r="E11" s="35"/>
      <c r="F11" s="200" t="s">
        <v>14</v>
      </c>
      <c r="G11" s="201"/>
      <c r="H11" s="36"/>
    </row>
    <row r="12" spans="1:8">
      <c r="A12" s="5"/>
      <c r="B12" s="22" t="s">
        <v>15</v>
      </c>
      <c r="C12" s="37" t="s">
        <v>16</v>
      </c>
      <c r="D12" s="37" t="s">
        <v>17</v>
      </c>
      <c r="E12" s="37" t="s">
        <v>18</v>
      </c>
      <c r="F12" s="37" t="s">
        <v>19</v>
      </c>
      <c r="G12" s="37" t="s">
        <v>20</v>
      </c>
      <c r="H12" s="37" t="s">
        <v>21</v>
      </c>
    </row>
    <row r="13" spans="1:8">
      <c r="A13" s="38"/>
      <c r="B13" s="2"/>
      <c r="C13" s="39" t="s">
        <v>22</v>
      </c>
      <c r="D13" s="40">
        <v>-1</v>
      </c>
      <c r="E13" s="40">
        <v>-2</v>
      </c>
      <c r="F13" s="40">
        <v>-3</v>
      </c>
      <c r="G13" s="40">
        <v>-4</v>
      </c>
      <c r="H13" s="40">
        <v>-5</v>
      </c>
    </row>
    <row r="14" spans="1:8">
      <c r="A14" s="28" t="s">
        <v>23</v>
      </c>
      <c r="B14" s="6" t="s">
        <v>24</v>
      </c>
      <c r="C14" s="202">
        <v>1</v>
      </c>
      <c r="D14" s="41">
        <f>D15+D21+D22</f>
        <v>17508254</v>
      </c>
      <c r="E14" s="138">
        <f>E15+E21+E22</f>
        <v>96304623</v>
      </c>
      <c r="F14" s="41">
        <f>(F16-F17)/0.26</f>
        <v>29661488.46153846</v>
      </c>
      <c r="G14" s="42">
        <f>(G16-G17)/0.23</f>
        <v>539965.21739130432</v>
      </c>
      <c r="H14" s="43">
        <f t="shared" ref="H14:H27" si="0">SUM(D14:G14)</f>
        <v>144014330.67892978</v>
      </c>
    </row>
    <row r="15" spans="1:8" hidden="1" outlineLevel="1">
      <c r="A15" s="28"/>
      <c r="B15" s="44" t="s">
        <v>25</v>
      </c>
      <c r="C15" s="203"/>
      <c r="D15" s="46">
        <v>17020683</v>
      </c>
      <c r="E15" s="47">
        <v>96203178</v>
      </c>
      <c r="F15" s="41"/>
      <c r="G15" s="42"/>
      <c r="H15" s="43"/>
    </row>
    <row r="16" spans="1:8" hidden="1" outlineLevel="1">
      <c r="A16" s="28"/>
      <c r="B16" s="44" t="s">
        <v>133</v>
      </c>
      <c r="C16" s="203"/>
      <c r="D16" s="46"/>
      <c r="E16" s="47"/>
      <c r="F16" s="46">
        <v>7772488</v>
      </c>
      <c r="G16" s="47">
        <v>124192</v>
      </c>
      <c r="H16" s="43"/>
    </row>
    <row r="17" spans="1:8" hidden="1" outlineLevel="1">
      <c r="A17" s="28"/>
      <c r="B17" s="44" t="s">
        <v>134</v>
      </c>
      <c r="C17" s="203"/>
      <c r="D17" s="46"/>
      <c r="E17" s="47"/>
      <c r="F17" s="46">
        <v>60501</v>
      </c>
      <c r="G17" s="47">
        <v>0</v>
      </c>
      <c r="H17" s="43"/>
    </row>
    <row r="18" spans="1:8" collapsed="1">
      <c r="A18" s="48" t="s">
        <v>28</v>
      </c>
      <c r="B18" s="6" t="s">
        <v>29</v>
      </c>
      <c r="C18" s="45">
        <v>2</v>
      </c>
      <c r="D18" s="49"/>
      <c r="E18" s="50"/>
      <c r="F18" s="49">
        <f>F85</f>
        <v>15640342.307692308</v>
      </c>
      <c r="G18" s="50"/>
      <c r="H18" s="43"/>
    </row>
    <row r="19" spans="1:8">
      <c r="A19" s="5" t="s">
        <v>30</v>
      </c>
      <c r="B19" s="51" t="s">
        <v>31</v>
      </c>
      <c r="C19" s="37">
        <v>21</v>
      </c>
      <c r="D19" s="126">
        <v>396600</v>
      </c>
      <c r="E19" s="127">
        <v>2289607</v>
      </c>
      <c r="F19" s="52"/>
      <c r="G19" s="53"/>
      <c r="H19" s="43">
        <f t="shared" si="0"/>
        <v>2686207</v>
      </c>
    </row>
    <row r="20" spans="1:8">
      <c r="A20" s="5" t="s">
        <v>32</v>
      </c>
      <c r="B20" s="11" t="s">
        <v>33</v>
      </c>
      <c r="C20" s="54">
        <v>22</v>
      </c>
      <c r="D20" s="128">
        <v>1489</v>
      </c>
      <c r="E20" s="129">
        <v>0</v>
      </c>
      <c r="F20" s="52"/>
      <c r="G20" s="53"/>
      <c r="H20" s="43">
        <f t="shared" si="0"/>
        <v>1489</v>
      </c>
    </row>
    <row r="21" spans="1:8">
      <c r="A21" s="5" t="s">
        <v>34</v>
      </c>
      <c r="B21" s="51" t="s">
        <v>35</v>
      </c>
      <c r="C21" s="37">
        <v>23</v>
      </c>
      <c r="D21" s="126">
        <v>93560</v>
      </c>
      <c r="E21" s="127">
        <v>101445</v>
      </c>
      <c r="F21" s="52"/>
      <c r="G21" s="53"/>
      <c r="H21" s="59">
        <f t="shared" si="0"/>
        <v>195005</v>
      </c>
    </row>
    <row r="22" spans="1:8">
      <c r="A22" s="5"/>
      <c r="B22" s="60" t="s">
        <v>36</v>
      </c>
      <c r="C22" s="54">
        <v>24</v>
      </c>
      <c r="D22" s="128">
        <v>394011</v>
      </c>
      <c r="E22" s="129">
        <v>0</v>
      </c>
      <c r="F22" s="52"/>
      <c r="G22" s="53"/>
      <c r="H22" s="43">
        <f t="shared" si="0"/>
        <v>394011</v>
      </c>
    </row>
    <row r="23" spans="1:8">
      <c r="A23" s="5"/>
      <c r="B23" s="61" t="s">
        <v>37</v>
      </c>
      <c r="C23" s="37">
        <v>25</v>
      </c>
      <c r="D23" s="126"/>
      <c r="E23" s="127"/>
      <c r="F23" s="52"/>
      <c r="G23" s="53"/>
      <c r="H23" s="59">
        <f t="shared" si="0"/>
        <v>0</v>
      </c>
    </row>
    <row r="24" spans="1:8">
      <c r="A24" s="5"/>
      <c r="B24" s="61" t="s">
        <v>38</v>
      </c>
      <c r="C24" s="54">
        <v>26</v>
      </c>
      <c r="D24" s="129">
        <v>-121567</v>
      </c>
      <c r="E24" s="129"/>
      <c r="F24" s="52"/>
      <c r="G24" s="53"/>
      <c r="H24" s="43">
        <f t="shared" si="0"/>
        <v>-121567</v>
      </c>
    </row>
    <row r="25" spans="1:8">
      <c r="A25" s="5"/>
      <c r="B25" s="61" t="s">
        <v>39</v>
      </c>
      <c r="C25" s="54">
        <v>27</v>
      </c>
      <c r="D25" s="64"/>
      <c r="E25" s="65"/>
      <c r="F25" s="64"/>
      <c r="G25" s="65"/>
      <c r="H25" s="43">
        <f t="shared" si="0"/>
        <v>0</v>
      </c>
    </row>
    <row r="26" spans="1:8">
      <c r="A26" s="5"/>
      <c r="B26" s="61" t="s">
        <v>40</v>
      </c>
      <c r="C26" s="54">
        <v>28</v>
      </c>
      <c r="D26" s="66"/>
      <c r="E26" s="65"/>
      <c r="F26" s="64"/>
      <c r="G26" s="39"/>
      <c r="H26" s="43">
        <f t="shared" si="0"/>
        <v>0</v>
      </c>
    </row>
    <row r="27" spans="1:8">
      <c r="A27" s="5"/>
      <c r="B27" s="5" t="s">
        <v>41</v>
      </c>
      <c r="C27" s="54">
        <v>29</v>
      </c>
      <c r="D27" s="64"/>
      <c r="E27" s="65"/>
      <c r="F27" s="64"/>
      <c r="G27" s="65"/>
      <c r="H27" s="43">
        <f t="shared" si="0"/>
        <v>0</v>
      </c>
    </row>
    <row r="28" spans="1:8">
      <c r="A28" s="5"/>
      <c r="B28" s="51" t="s">
        <v>42</v>
      </c>
      <c r="C28" s="37">
        <v>30</v>
      </c>
      <c r="D28" s="59">
        <f>SUM(D19:D23)-D24</f>
        <v>1007227</v>
      </c>
      <c r="E28" s="59">
        <f>SUM(E19:E23)-E24</f>
        <v>2391052</v>
      </c>
      <c r="F28" s="59">
        <f>SUM(F19:F23)-F24</f>
        <v>0</v>
      </c>
      <c r="G28" s="59">
        <f>SUM(G19:G23)-G24</f>
        <v>0</v>
      </c>
      <c r="H28" s="56">
        <f>SUM(H19:H23)-H24</f>
        <v>3398279</v>
      </c>
    </row>
    <row r="29" spans="1:8">
      <c r="A29" s="67" t="s">
        <v>43</v>
      </c>
      <c r="B29" s="68"/>
      <c r="C29" s="54">
        <v>40</v>
      </c>
      <c r="D29" s="55">
        <f>D14-D28</f>
        <v>16501027</v>
      </c>
      <c r="E29" s="69">
        <f>E14-E28</f>
        <v>93913571</v>
      </c>
      <c r="F29" s="56">
        <f>F14+F18-F28</f>
        <v>45301830.769230768</v>
      </c>
      <c r="G29" s="55">
        <f>G14-G28</f>
        <v>539965.21739130432</v>
      </c>
      <c r="H29" s="56">
        <f>H14-H28</f>
        <v>140616051.67892978</v>
      </c>
    </row>
    <row r="30" spans="1:8">
      <c r="A30" s="28" t="s">
        <v>44</v>
      </c>
      <c r="B30" s="51" t="s">
        <v>45</v>
      </c>
      <c r="C30" s="39">
        <v>51</v>
      </c>
      <c r="D30" s="130">
        <v>9425</v>
      </c>
      <c r="E30" s="131"/>
      <c r="F30" s="70"/>
      <c r="G30" s="71"/>
      <c r="H30" s="43">
        <f t="shared" ref="H30:H39" si="1">SUM(D30:G30)</f>
        <v>9425</v>
      </c>
    </row>
    <row r="31" spans="1:8">
      <c r="A31" s="72" t="s">
        <v>46</v>
      </c>
      <c r="B31" s="11" t="s">
        <v>47</v>
      </c>
      <c r="C31" s="39">
        <v>52</v>
      </c>
      <c r="D31" s="126"/>
      <c r="E31" s="127"/>
      <c r="F31" s="73"/>
      <c r="G31" s="74"/>
      <c r="H31" s="43">
        <f t="shared" si="1"/>
        <v>0</v>
      </c>
    </row>
    <row r="32" spans="1:8">
      <c r="A32" s="5"/>
      <c r="B32" s="51" t="s">
        <v>48</v>
      </c>
      <c r="C32" s="39">
        <v>53</v>
      </c>
      <c r="D32" s="128"/>
      <c r="E32" s="129"/>
      <c r="F32" s="70"/>
      <c r="G32" s="71"/>
      <c r="H32" s="43">
        <f t="shared" si="1"/>
        <v>0</v>
      </c>
    </row>
    <row r="33" spans="1:8">
      <c r="A33" s="5"/>
      <c r="B33" s="11" t="s">
        <v>49</v>
      </c>
      <c r="C33" s="39">
        <v>54</v>
      </c>
      <c r="D33" s="126"/>
      <c r="E33" s="127"/>
      <c r="F33" s="73"/>
      <c r="G33" s="74"/>
      <c r="H33" s="59">
        <f t="shared" si="1"/>
        <v>0</v>
      </c>
    </row>
    <row r="34" spans="1:8">
      <c r="A34" s="5"/>
      <c r="B34" s="51" t="s">
        <v>50</v>
      </c>
      <c r="C34" s="39">
        <v>55</v>
      </c>
      <c r="D34" s="128"/>
      <c r="E34" s="129"/>
      <c r="F34" s="70"/>
      <c r="G34" s="71"/>
      <c r="H34" s="43">
        <f t="shared" si="1"/>
        <v>0</v>
      </c>
    </row>
    <row r="35" spans="1:8">
      <c r="A35" s="5"/>
      <c r="B35" s="51" t="s">
        <v>51</v>
      </c>
      <c r="C35" s="39">
        <v>56</v>
      </c>
      <c r="D35" s="126"/>
      <c r="E35" s="127"/>
      <c r="F35" s="73"/>
      <c r="G35" s="74"/>
      <c r="H35" s="59">
        <f t="shared" si="1"/>
        <v>0</v>
      </c>
    </row>
    <row r="36" spans="1:8">
      <c r="A36" s="5"/>
      <c r="B36" s="11" t="s">
        <v>52</v>
      </c>
      <c r="C36" s="39">
        <v>57</v>
      </c>
      <c r="D36" s="128">
        <v>10629</v>
      </c>
      <c r="E36" s="129">
        <v>4895</v>
      </c>
      <c r="F36" s="70"/>
      <c r="G36" s="71"/>
      <c r="H36" s="43">
        <f t="shared" si="1"/>
        <v>15524</v>
      </c>
    </row>
    <row r="37" spans="1:8">
      <c r="A37" s="5"/>
      <c r="B37" s="51" t="s">
        <v>40</v>
      </c>
      <c r="C37" s="39">
        <v>58</v>
      </c>
      <c r="D37" s="62"/>
      <c r="E37" s="63"/>
      <c r="F37" s="75"/>
      <c r="G37" s="76"/>
      <c r="H37" s="59">
        <f t="shared" si="1"/>
        <v>0</v>
      </c>
    </row>
    <row r="38" spans="1:8">
      <c r="A38" s="5"/>
      <c r="B38" s="11" t="s">
        <v>41</v>
      </c>
      <c r="C38" s="39">
        <v>59</v>
      </c>
      <c r="D38" s="55"/>
      <c r="E38" s="56"/>
      <c r="F38" s="77"/>
      <c r="G38" s="78"/>
      <c r="H38" s="43">
        <f t="shared" si="1"/>
        <v>0</v>
      </c>
    </row>
    <row r="39" spans="1:8">
      <c r="A39" s="5"/>
      <c r="B39" s="51" t="s">
        <v>53</v>
      </c>
      <c r="C39" s="39">
        <v>60</v>
      </c>
      <c r="D39" s="62"/>
      <c r="E39" s="63"/>
      <c r="F39" s="75"/>
      <c r="G39" s="76"/>
      <c r="H39" s="59">
        <f t="shared" si="1"/>
        <v>0</v>
      </c>
    </row>
    <row r="40" spans="1:8">
      <c r="A40" s="5"/>
      <c r="B40" s="61" t="s">
        <v>54</v>
      </c>
      <c r="C40" s="39">
        <v>61</v>
      </c>
      <c r="D40" s="55"/>
      <c r="E40" s="56"/>
      <c r="F40" s="77"/>
      <c r="G40" s="78"/>
      <c r="H40" s="43"/>
    </row>
    <row r="41" spans="1:8">
      <c r="A41" s="5"/>
      <c r="B41" s="61" t="s">
        <v>55</v>
      </c>
      <c r="C41" s="39">
        <v>62</v>
      </c>
      <c r="D41" s="62"/>
      <c r="E41" s="63"/>
      <c r="F41" s="75"/>
      <c r="G41" s="76"/>
      <c r="H41" s="59"/>
    </row>
    <row r="42" spans="1:8">
      <c r="A42" s="5"/>
      <c r="B42" s="61" t="s">
        <v>56</v>
      </c>
      <c r="C42" s="39">
        <v>63</v>
      </c>
      <c r="D42" s="55"/>
      <c r="E42" s="56"/>
      <c r="F42" s="77"/>
      <c r="G42" s="78"/>
      <c r="H42" s="43"/>
    </row>
    <row r="43" spans="1:8">
      <c r="A43" s="5"/>
      <c r="B43" s="61" t="s">
        <v>57</v>
      </c>
      <c r="C43" s="39">
        <v>64</v>
      </c>
      <c r="D43" s="62"/>
      <c r="E43" s="63"/>
      <c r="F43" s="75"/>
      <c r="G43" s="76"/>
      <c r="H43" s="59"/>
    </row>
    <row r="44" spans="1:8">
      <c r="A44" s="5"/>
      <c r="B44" s="61" t="s">
        <v>58</v>
      </c>
      <c r="C44" s="39">
        <v>65</v>
      </c>
      <c r="D44" s="55"/>
      <c r="E44" s="56"/>
      <c r="F44" s="77"/>
      <c r="G44" s="78"/>
      <c r="H44" s="43"/>
    </row>
    <row r="45" spans="1:8">
      <c r="A45" s="5"/>
      <c r="B45" s="61" t="s">
        <v>59</v>
      </c>
      <c r="C45" s="39">
        <v>66</v>
      </c>
      <c r="D45" s="64"/>
      <c r="E45" s="65"/>
      <c r="F45" s="79"/>
      <c r="G45" s="80"/>
      <c r="H45" s="81"/>
    </row>
    <row r="46" spans="1:8">
      <c r="A46" s="5"/>
      <c r="B46" s="61" t="s">
        <v>60</v>
      </c>
      <c r="C46" s="39">
        <v>67</v>
      </c>
      <c r="D46" s="62"/>
      <c r="E46" s="63"/>
      <c r="F46" s="75"/>
      <c r="G46" s="76"/>
      <c r="H46" s="59"/>
    </row>
    <row r="47" spans="1:8">
      <c r="A47" s="61"/>
      <c r="B47" s="51" t="s">
        <v>125</v>
      </c>
      <c r="C47" s="54">
        <v>70</v>
      </c>
      <c r="D47" s="55">
        <f>SUM(D30:D41)</f>
        <v>20054</v>
      </c>
      <c r="E47" s="56">
        <f>SUM(E30:E41)</f>
        <v>4895</v>
      </c>
      <c r="F47" s="55">
        <f>SUM(F30:F41)</f>
        <v>0</v>
      </c>
      <c r="G47" s="56">
        <f>SUM(G30:G41)</f>
        <v>0</v>
      </c>
      <c r="H47" s="43">
        <f>SUM(H30:H41)</f>
        <v>24949</v>
      </c>
    </row>
    <row r="48" spans="1:8">
      <c r="A48" s="5" t="s">
        <v>61</v>
      </c>
      <c r="B48" s="51" t="s">
        <v>62</v>
      </c>
      <c r="C48" s="54">
        <v>81</v>
      </c>
      <c r="D48" s="55">
        <f>D29-D47</f>
        <v>16480973</v>
      </c>
      <c r="E48" s="56">
        <f>E29-E47</f>
        <v>93908676</v>
      </c>
      <c r="F48" s="55">
        <f>F29-F47</f>
        <v>45301830.769230768</v>
      </c>
      <c r="G48" s="56">
        <f>G29-G47</f>
        <v>539965.21739130432</v>
      </c>
      <c r="H48" s="43">
        <f>SUM(D48:G48)</f>
        <v>156231444.9866221</v>
      </c>
    </row>
    <row r="49" spans="1:8">
      <c r="A49" s="72" t="s">
        <v>28</v>
      </c>
      <c r="B49" s="60" t="s">
        <v>135</v>
      </c>
      <c r="C49" s="39">
        <v>82</v>
      </c>
      <c r="D49" s="64"/>
      <c r="E49" s="65"/>
      <c r="F49" s="82"/>
      <c r="G49" s="83"/>
      <c r="H49" s="43"/>
    </row>
    <row r="50" spans="1:8">
      <c r="A50" s="72" t="s">
        <v>63</v>
      </c>
      <c r="B50" s="60" t="s">
        <v>64</v>
      </c>
      <c r="C50" s="39">
        <v>83</v>
      </c>
      <c r="D50" s="62"/>
      <c r="E50" s="63"/>
      <c r="F50" s="62"/>
      <c r="G50" s="63"/>
      <c r="H50" s="43"/>
    </row>
    <row r="51" spans="1:8">
      <c r="A51" s="84" t="s">
        <v>65</v>
      </c>
      <c r="B51" s="60" t="s">
        <v>66</v>
      </c>
      <c r="C51" s="39">
        <v>84</v>
      </c>
      <c r="D51" s="55"/>
      <c r="E51" s="56"/>
      <c r="F51" s="55"/>
      <c r="G51" s="56"/>
      <c r="H51" s="43"/>
    </row>
    <row r="52" spans="1:8">
      <c r="A52" s="84" t="s">
        <v>67</v>
      </c>
      <c r="B52" s="60" t="s">
        <v>68</v>
      </c>
      <c r="C52" s="39">
        <v>85</v>
      </c>
      <c r="D52" s="62"/>
      <c r="E52" s="63"/>
      <c r="F52" s="62"/>
      <c r="G52" s="63"/>
      <c r="H52" s="43"/>
    </row>
    <row r="53" spans="1:8">
      <c r="A53" s="84" t="s">
        <v>69</v>
      </c>
      <c r="B53" s="60" t="s">
        <v>70</v>
      </c>
      <c r="C53" s="39">
        <v>86</v>
      </c>
      <c r="D53" s="55"/>
      <c r="E53" s="56"/>
      <c r="F53" s="55"/>
      <c r="G53" s="56"/>
      <c r="H53" s="43"/>
    </row>
    <row r="54" spans="1:8">
      <c r="A54" s="84" t="s">
        <v>71</v>
      </c>
      <c r="B54" s="60" t="s">
        <v>39</v>
      </c>
      <c r="C54" s="39">
        <v>87</v>
      </c>
      <c r="D54" s="62"/>
      <c r="E54" s="63"/>
      <c r="F54" s="62"/>
      <c r="G54" s="63"/>
      <c r="H54" s="43"/>
    </row>
    <row r="55" spans="1:8">
      <c r="A55" s="84" t="s">
        <v>72</v>
      </c>
      <c r="B55" s="61" t="s">
        <v>40</v>
      </c>
      <c r="C55" s="39">
        <v>88</v>
      </c>
      <c r="D55" s="55"/>
      <c r="E55" s="56"/>
      <c r="F55" s="55"/>
      <c r="G55" s="56"/>
      <c r="H55" s="43"/>
    </row>
    <row r="56" spans="1:8">
      <c r="A56" s="85" t="s">
        <v>73</v>
      </c>
      <c r="B56" s="11" t="s">
        <v>41</v>
      </c>
      <c r="C56" s="39">
        <v>89</v>
      </c>
      <c r="D56" s="64"/>
      <c r="E56" s="65"/>
      <c r="F56" s="64"/>
      <c r="G56" s="65"/>
      <c r="H56" s="43"/>
    </row>
    <row r="57" spans="1:8">
      <c r="A57" s="86"/>
      <c r="B57" s="51" t="s">
        <v>74</v>
      </c>
      <c r="C57" s="39">
        <v>90</v>
      </c>
      <c r="D57" s="64">
        <f>SUM(D48:D56)</f>
        <v>16480973</v>
      </c>
      <c r="E57" s="65">
        <f>SUM(E48:E56)</f>
        <v>93908676</v>
      </c>
      <c r="F57" s="64">
        <f>SUM(F48:F56)</f>
        <v>45301830.769230768</v>
      </c>
      <c r="G57" s="65">
        <f>SUM(G48:G56)</f>
        <v>539965.21739130432</v>
      </c>
      <c r="H57" s="81">
        <f>SUM(H48:H56)</f>
        <v>156231444.9866221</v>
      </c>
    </row>
    <row r="58" spans="1:8">
      <c r="A58" s="87"/>
      <c r="B58" s="88" t="s">
        <v>75</v>
      </c>
      <c r="C58" s="39"/>
      <c r="D58" s="64">
        <f>D57+'Aug18'!D58</f>
        <v>151652826.87</v>
      </c>
      <c r="E58" s="64">
        <f>E57+'Aug18'!E58</f>
        <v>853151526</v>
      </c>
      <c r="F58" s="64">
        <f>F57+'Aug18'!F58</f>
        <v>357354746.15384614</v>
      </c>
      <c r="G58" s="64">
        <f>G57+'Aug18'!G58</f>
        <v>5205552.1739130439</v>
      </c>
      <c r="H58" s="64">
        <f>H57+'Aug18'!H58</f>
        <v>1367364651.1977592</v>
      </c>
    </row>
    <row r="59" spans="1:8">
      <c r="A59" s="89" t="s">
        <v>76</v>
      </c>
      <c r="B59" s="32" t="s">
        <v>77</v>
      </c>
      <c r="C59" s="22"/>
      <c r="D59" s="90"/>
      <c r="E59" s="90"/>
      <c r="F59" s="90"/>
      <c r="G59" s="90"/>
      <c r="H59" s="59"/>
    </row>
    <row r="60" spans="1:8">
      <c r="A60" s="5"/>
      <c r="B60" s="91" t="s">
        <v>127</v>
      </c>
      <c r="C60" s="21"/>
      <c r="D60" s="62"/>
      <c r="E60" s="62"/>
      <c r="F60" s="62"/>
      <c r="G60" s="62"/>
      <c r="H60" s="59"/>
    </row>
    <row r="61" spans="1:8">
      <c r="A61" s="5"/>
      <c r="B61" s="32" t="s">
        <v>78</v>
      </c>
      <c r="C61" s="33"/>
      <c r="D61" s="33"/>
      <c r="E61" s="33"/>
      <c r="F61" s="33"/>
      <c r="G61" s="125" t="s">
        <v>79</v>
      </c>
      <c r="H61" s="93"/>
    </row>
    <row r="62" spans="1:8">
      <c r="A62" s="61"/>
      <c r="B62" s="38" t="s">
        <v>80</v>
      </c>
      <c r="C62" s="3"/>
      <c r="D62" s="3"/>
      <c r="E62" s="3"/>
      <c r="F62" s="3"/>
      <c r="G62" s="60"/>
      <c r="H62" s="94"/>
    </row>
    <row r="63" spans="1:8">
      <c r="A63" s="6"/>
      <c r="B63" s="95"/>
      <c r="C63" s="9"/>
      <c r="D63" s="9"/>
      <c r="E63" s="21" t="s">
        <v>81</v>
      </c>
      <c r="F63" s="9"/>
      <c r="G63" s="9"/>
      <c r="H63" s="29" t="s">
        <v>82</v>
      </c>
    </row>
    <row r="64" spans="1:8">
      <c r="A64" s="6"/>
      <c r="B64" s="6"/>
      <c r="C64" s="9"/>
      <c r="D64" s="9"/>
      <c r="E64" s="21">
        <v>1</v>
      </c>
      <c r="F64" s="9"/>
      <c r="G64" s="9"/>
      <c r="H64" s="6"/>
    </row>
    <row r="65" spans="1:8">
      <c r="A65" s="6"/>
      <c r="B65" s="9"/>
      <c r="C65" s="9"/>
      <c r="D65" s="9"/>
      <c r="E65" s="6"/>
      <c r="F65" s="9"/>
      <c r="G65" s="9"/>
      <c r="H65" s="9"/>
    </row>
    <row r="66" spans="1:8">
      <c r="A66" s="6"/>
      <c r="B66" s="96"/>
      <c r="C66" s="6"/>
      <c r="D66" s="9"/>
      <c r="E66" s="9"/>
      <c r="F66" s="9"/>
      <c r="G66" s="9"/>
      <c r="H66" s="9"/>
    </row>
    <row r="67" spans="1:8">
      <c r="A67" s="89"/>
      <c r="B67" s="97"/>
      <c r="C67" s="98"/>
      <c r="D67" s="33"/>
      <c r="E67" s="33"/>
      <c r="F67" s="98"/>
      <c r="G67" s="98"/>
      <c r="H67" s="99" t="str">
        <f t="shared" ref="H67:H72" si="2">H2</f>
        <v>STATE</v>
      </c>
    </row>
    <row r="68" spans="1:8">
      <c r="A68" s="5"/>
      <c r="B68" s="100"/>
      <c r="C68" s="8"/>
      <c r="D68" s="7"/>
      <c r="E68" s="8"/>
      <c r="F68" s="8"/>
      <c r="G68" s="8"/>
      <c r="H68" s="101" t="str">
        <f t="shared" si="2"/>
        <v>Kansas</v>
      </c>
    </row>
    <row r="69" spans="1:8">
      <c r="A69" s="5"/>
      <c r="B69" s="100"/>
      <c r="C69" s="8"/>
      <c r="D69" s="7" t="s">
        <v>83</v>
      </c>
      <c r="E69" s="6"/>
      <c r="F69" s="8"/>
      <c r="G69" s="8"/>
      <c r="H69" s="99" t="str">
        <f t="shared" si="2"/>
        <v>YEAR</v>
      </c>
    </row>
    <row r="70" spans="1:8">
      <c r="A70" s="5"/>
      <c r="B70" s="100"/>
      <c r="C70" s="9"/>
      <c r="D70" s="6"/>
      <c r="E70" s="9"/>
      <c r="F70" s="9"/>
      <c r="G70" s="9"/>
      <c r="H70" s="99">
        <f t="shared" si="2"/>
        <v>2018</v>
      </c>
    </row>
    <row r="71" spans="1:8">
      <c r="A71" s="5"/>
      <c r="B71" s="100"/>
      <c r="C71" s="102"/>
      <c r="D71" s="102"/>
      <c r="E71" s="95"/>
      <c r="F71" s="102"/>
      <c r="G71" s="102"/>
      <c r="H71" s="99" t="str">
        <f t="shared" si="2"/>
        <v>MONTH OF SALE</v>
      </c>
    </row>
    <row r="72" spans="1:8">
      <c r="A72" s="61"/>
      <c r="B72" s="1"/>
      <c r="C72" s="103"/>
      <c r="D72" s="103"/>
      <c r="E72" s="103"/>
      <c r="F72" s="103"/>
      <c r="G72" s="103"/>
      <c r="H72" s="104" t="str">
        <f t="shared" si="2"/>
        <v>September</v>
      </c>
    </row>
    <row r="73" spans="1:8">
      <c r="A73" s="11" t="s">
        <v>84</v>
      </c>
      <c r="B73" s="6"/>
      <c r="C73" s="102"/>
      <c r="D73" s="105" t="s">
        <v>85</v>
      </c>
      <c r="E73" s="105"/>
      <c r="F73" s="105"/>
      <c r="G73" s="105"/>
      <c r="H73" s="106"/>
    </row>
    <row r="74" spans="1:8">
      <c r="A74" s="5"/>
      <c r="B74" s="6"/>
      <c r="C74" s="6"/>
      <c r="D74" s="9"/>
      <c r="E74" s="21" t="s">
        <v>86</v>
      </c>
      <c r="F74" s="95" t="s">
        <v>87</v>
      </c>
      <c r="G74" s="9"/>
      <c r="H74" s="92"/>
    </row>
    <row r="75" spans="1:8">
      <c r="A75" s="5"/>
      <c r="B75" s="6"/>
      <c r="C75" s="107" t="s">
        <v>88</v>
      </c>
      <c r="D75" s="95"/>
      <c r="E75" s="9" t="s">
        <v>89</v>
      </c>
      <c r="F75" s="108">
        <v>37803</v>
      </c>
      <c r="G75" s="9"/>
      <c r="H75" s="92"/>
    </row>
    <row r="76" spans="1:8">
      <c r="A76" s="5"/>
      <c r="B76" s="6"/>
      <c r="C76" s="107" t="s">
        <v>90</v>
      </c>
      <c r="D76" s="95"/>
      <c r="E76" s="9" t="s">
        <v>89</v>
      </c>
      <c r="F76" s="108">
        <v>37803</v>
      </c>
      <c r="G76" s="9"/>
      <c r="H76" s="92"/>
    </row>
    <row r="77" spans="1:8">
      <c r="A77" s="5"/>
      <c r="B77" s="6"/>
      <c r="C77" s="107" t="s">
        <v>91</v>
      </c>
      <c r="D77" s="95"/>
      <c r="E77" s="9" t="s">
        <v>92</v>
      </c>
      <c r="F77" s="108">
        <v>39083</v>
      </c>
      <c r="G77" s="9"/>
      <c r="H77" s="92"/>
    </row>
    <row r="78" spans="1:8">
      <c r="A78" s="5"/>
      <c r="B78" s="6"/>
      <c r="C78" s="107" t="s">
        <v>93</v>
      </c>
      <c r="D78" s="95"/>
      <c r="E78" s="9" t="s">
        <v>94</v>
      </c>
      <c r="F78" s="108">
        <v>37803</v>
      </c>
      <c r="G78" s="9"/>
      <c r="H78" s="92"/>
    </row>
    <row r="79" spans="1:8">
      <c r="A79" s="5"/>
      <c r="B79" s="6"/>
      <c r="C79" s="109" t="s">
        <v>95</v>
      </c>
      <c r="D79" s="95"/>
      <c r="E79" s="9" t="s">
        <v>96</v>
      </c>
      <c r="F79" s="108">
        <v>37803</v>
      </c>
      <c r="G79" s="9"/>
      <c r="H79" s="92"/>
    </row>
    <row r="80" spans="1:8">
      <c r="A80" s="5"/>
      <c r="B80" s="6"/>
      <c r="C80" s="107" t="s">
        <v>97</v>
      </c>
      <c r="D80" s="95"/>
      <c r="E80" s="9" t="s">
        <v>96</v>
      </c>
      <c r="F80" s="108">
        <v>37803</v>
      </c>
      <c r="G80" s="9"/>
      <c r="H80" s="92"/>
    </row>
    <row r="81" spans="1:8">
      <c r="A81" s="61"/>
      <c r="B81" s="2" t="s">
        <v>98</v>
      </c>
      <c r="C81" s="3"/>
      <c r="D81" s="3"/>
      <c r="E81" s="3"/>
      <c r="F81" s="3"/>
      <c r="G81" s="3"/>
      <c r="H81" s="94"/>
    </row>
    <row r="82" spans="1:8">
      <c r="A82" s="5" t="s">
        <v>99</v>
      </c>
      <c r="B82" s="12"/>
      <c r="C82" s="9"/>
      <c r="D82" s="9"/>
      <c r="E82" s="9"/>
      <c r="F82" s="21" t="s">
        <v>100</v>
      </c>
      <c r="G82" s="9"/>
      <c r="H82" s="92"/>
    </row>
    <row r="83" spans="1:8" s="137" customFormat="1" ht="26.25">
      <c r="A83" s="132"/>
      <c r="B83" s="133"/>
      <c r="C83" s="134"/>
      <c r="D83" s="134"/>
      <c r="E83" s="135" t="s">
        <v>126</v>
      </c>
      <c r="F83" s="135" t="s">
        <v>101</v>
      </c>
      <c r="G83" s="134"/>
      <c r="H83" s="136"/>
    </row>
    <row r="84" spans="1:8">
      <c r="A84" s="5"/>
      <c r="B84" s="12" t="s">
        <v>102</v>
      </c>
      <c r="C84" s="9"/>
      <c r="D84" s="9"/>
      <c r="E84" s="110">
        <f>D14+E14</f>
        <v>113812877</v>
      </c>
      <c r="F84" s="111">
        <f>(+F28+F29+G29)-(F85-F86)</f>
        <v>30201453.678929765</v>
      </c>
      <c r="G84" s="9"/>
      <c r="H84" s="112"/>
    </row>
    <row r="85" spans="1:8">
      <c r="A85" s="5"/>
      <c r="B85" s="12" t="s">
        <v>103</v>
      </c>
      <c r="C85" s="9"/>
      <c r="D85" s="9"/>
      <c r="E85" s="110"/>
      <c r="F85" s="139">
        <f>4066489/0.26</f>
        <v>15640342.307692308</v>
      </c>
      <c r="G85" s="9"/>
      <c r="H85" s="113"/>
    </row>
    <row r="86" spans="1:8">
      <c r="A86" s="5"/>
      <c r="B86" s="12" t="s">
        <v>104</v>
      </c>
      <c r="C86" s="9"/>
      <c r="D86" s="9"/>
      <c r="E86" s="110"/>
      <c r="F86" s="111"/>
      <c r="G86" s="9"/>
      <c r="H86" s="114"/>
    </row>
    <row r="87" spans="1:8">
      <c r="A87" s="5"/>
      <c r="B87" s="12" t="str">
        <f>"= Gross consumption in State (enter on page 1, item 1)"</f>
        <v>= Gross consumption in State (enter on page 1, item 1)</v>
      </c>
      <c r="C87" s="9"/>
      <c r="D87" s="9"/>
      <c r="E87" s="110">
        <f>(E84+E85)-E86</f>
        <v>113812877</v>
      </c>
      <c r="F87" s="111">
        <f>(F84+F85)-F86</f>
        <v>45841795.986622073</v>
      </c>
      <c r="G87" s="9"/>
      <c r="H87" s="113"/>
    </row>
    <row r="88" spans="1:8">
      <c r="A88" s="5"/>
      <c r="B88" s="12"/>
      <c r="C88" s="9"/>
      <c r="D88" s="9"/>
      <c r="E88" s="9"/>
      <c r="F88" s="9"/>
      <c r="G88" s="9"/>
      <c r="H88" s="92"/>
    </row>
    <row r="89" spans="1:8">
      <c r="A89" s="5"/>
      <c r="B89" s="12"/>
      <c r="C89" s="9"/>
      <c r="D89" s="9"/>
      <c r="E89" s="115" t="s">
        <v>105</v>
      </c>
      <c r="F89" s="9"/>
      <c r="G89" s="9"/>
      <c r="H89" s="92"/>
    </row>
    <row r="90" spans="1:8">
      <c r="A90" s="5"/>
      <c r="B90" s="12"/>
      <c r="C90" s="9"/>
      <c r="D90" s="9"/>
      <c r="E90" s="9"/>
      <c r="F90" s="116" t="s">
        <v>106</v>
      </c>
      <c r="G90" s="116" t="s">
        <v>107</v>
      </c>
      <c r="H90" s="117" t="s">
        <v>108</v>
      </c>
    </row>
    <row r="91" spans="1:8">
      <c r="A91" s="61"/>
      <c r="B91" s="2"/>
      <c r="C91" s="3"/>
      <c r="D91" s="3"/>
      <c r="E91" s="4" t="s">
        <v>109</v>
      </c>
      <c r="F91" s="118">
        <f>F14</f>
        <v>29661488.46153846</v>
      </c>
      <c r="G91" s="118">
        <f>G14</f>
        <v>539965.21739130432</v>
      </c>
      <c r="H91" s="119">
        <f>F91+G91</f>
        <v>30201453.678929765</v>
      </c>
    </row>
    <row r="92" spans="1:8">
      <c r="A92" s="5" t="s">
        <v>110</v>
      </c>
      <c r="B92" s="12"/>
      <c r="C92" s="9"/>
      <c r="D92" s="9"/>
      <c r="E92" s="9"/>
      <c r="F92" s="9"/>
      <c r="G92" s="9"/>
      <c r="H92" s="92"/>
    </row>
    <row r="93" spans="1:8">
      <c r="A93" s="5"/>
      <c r="B93" s="12"/>
      <c r="C93" s="9"/>
      <c r="D93" s="9"/>
      <c r="E93" s="9"/>
      <c r="F93" s="9"/>
      <c r="G93" s="9"/>
      <c r="H93" s="92"/>
    </row>
    <row r="94" spans="1:8">
      <c r="A94" s="5"/>
      <c r="B94" s="12" t="s">
        <v>111</v>
      </c>
      <c r="C94" s="9"/>
      <c r="D94" s="9"/>
      <c r="E94" s="120" t="s">
        <v>112</v>
      </c>
      <c r="F94" s="9"/>
      <c r="G94" s="9"/>
      <c r="H94" s="92"/>
    </row>
    <row r="95" spans="1:8">
      <c r="A95" s="5"/>
      <c r="B95" s="12"/>
      <c r="C95" s="9"/>
      <c r="D95" s="9"/>
      <c r="E95" s="9"/>
      <c r="F95" s="9"/>
      <c r="G95" s="9"/>
      <c r="H95" s="92"/>
    </row>
    <row r="96" spans="1:8">
      <c r="A96" s="5"/>
      <c r="B96" s="12"/>
      <c r="C96" s="9" t="s">
        <v>113</v>
      </c>
      <c r="D96" s="6"/>
      <c r="E96" s="21" t="s">
        <v>28</v>
      </c>
      <c r="F96" s="11" t="s">
        <v>114</v>
      </c>
      <c r="G96" s="9"/>
      <c r="H96" s="92"/>
    </row>
    <row r="97" spans="1:8">
      <c r="A97" s="5"/>
      <c r="B97" s="6"/>
      <c r="C97" s="9"/>
      <c r="D97" s="121" t="s">
        <v>115</v>
      </c>
      <c r="E97" s="3"/>
      <c r="F97" s="60"/>
      <c r="G97" s="9"/>
      <c r="H97" s="92"/>
    </row>
    <row r="98" spans="1:8">
      <c r="A98" s="5"/>
      <c r="B98" s="12"/>
      <c r="C98" s="9"/>
      <c r="D98" s="122" t="s">
        <v>116</v>
      </c>
      <c r="E98" s="3"/>
      <c r="F98" s="60"/>
      <c r="G98" s="9"/>
      <c r="H98" s="92"/>
    </row>
    <row r="99" spans="1:8">
      <c r="A99" s="5"/>
      <c r="B99" s="12"/>
      <c r="C99" s="9"/>
      <c r="D99" s="122" t="s">
        <v>117</v>
      </c>
      <c r="E99" s="110"/>
      <c r="F99" s="123">
        <v>1</v>
      </c>
      <c r="G99" s="9"/>
      <c r="H99" s="92"/>
    </row>
    <row r="100" spans="1:8">
      <c r="A100" s="61"/>
      <c r="B100" s="2"/>
      <c r="C100" s="3"/>
      <c r="D100" s="3"/>
      <c r="E100" s="3"/>
      <c r="F100" s="60"/>
      <c r="G100" s="3"/>
      <c r="H100" s="94"/>
    </row>
    <row r="101" spans="1:8">
      <c r="A101" s="5" t="s">
        <v>118</v>
      </c>
      <c r="B101" s="8"/>
      <c r="C101" s="9"/>
      <c r="D101" s="9"/>
      <c r="E101" s="9"/>
      <c r="F101" s="9"/>
      <c r="G101" s="9"/>
      <c r="H101" s="92"/>
    </row>
    <row r="102" spans="1:8">
      <c r="A102" s="5"/>
      <c r="B102" s="8"/>
      <c r="C102" s="9"/>
      <c r="D102" s="9"/>
      <c r="E102" s="9"/>
      <c r="F102" s="9"/>
      <c r="G102" s="9"/>
      <c r="H102" s="92"/>
    </row>
    <row r="103" spans="1:8">
      <c r="A103" s="24"/>
      <c r="B103" s="12"/>
      <c r="C103" s="15"/>
      <c r="D103" s="9"/>
      <c r="E103" s="9"/>
      <c r="F103" s="9"/>
      <c r="G103" s="9"/>
      <c r="H103" s="92"/>
    </row>
    <row r="104" spans="1:8">
      <c r="A104" s="5" t="s">
        <v>119</v>
      </c>
      <c r="B104" s="12"/>
      <c r="C104" s="9"/>
      <c r="D104" s="9"/>
      <c r="E104" s="9"/>
      <c r="F104" s="9"/>
      <c r="G104" s="9"/>
      <c r="H104" s="92"/>
    </row>
    <row r="105" spans="1:8">
      <c r="A105" s="5" t="s">
        <v>120</v>
      </c>
      <c r="B105" s="8"/>
      <c r="C105" s="9"/>
      <c r="D105" s="9"/>
      <c r="E105" s="9"/>
      <c r="F105" s="9"/>
      <c r="G105" s="9"/>
      <c r="H105" s="92"/>
    </row>
    <row r="106" spans="1:8">
      <c r="A106" s="5" t="s">
        <v>121</v>
      </c>
      <c r="B106" s="12"/>
      <c r="C106" s="9"/>
      <c r="D106" s="9"/>
      <c r="E106" s="9"/>
      <c r="F106" s="9"/>
      <c r="G106" s="9"/>
      <c r="H106" s="92"/>
    </row>
    <row r="107" spans="1:8">
      <c r="A107" s="124" t="s">
        <v>124</v>
      </c>
      <c r="B107" s="6"/>
      <c r="C107" s="9"/>
      <c r="D107" s="9"/>
      <c r="E107" s="9"/>
      <c r="F107" s="9"/>
      <c r="G107" s="9"/>
      <c r="H107" s="92"/>
    </row>
    <row r="108" spans="1:8">
      <c r="A108" s="5"/>
      <c r="B108" s="8"/>
      <c r="C108" s="9"/>
      <c r="D108" s="9"/>
      <c r="E108" s="9"/>
      <c r="F108" s="9"/>
      <c r="G108" s="9"/>
      <c r="H108" s="92"/>
    </row>
    <row r="109" spans="1:8">
      <c r="A109" s="5"/>
      <c r="B109" s="8"/>
      <c r="C109" s="9"/>
      <c r="D109" s="9"/>
      <c r="E109" s="9"/>
      <c r="F109" s="9"/>
      <c r="G109" s="9"/>
      <c r="H109" s="92"/>
    </row>
    <row r="110" spans="1:8">
      <c r="A110" s="5"/>
      <c r="B110" s="12"/>
      <c r="C110" s="9"/>
      <c r="D110" s="9"/>
      <c r="E110" s="9"/>
      <c r="F110" s="9"/>
      <c r="G110" s="9"/>
      <c r="H110" s="92"/>
    </row>
    <row r="111" spans="1:8">
      <c r="A111" s="5"/>
      <c r="B111" s="8"/>
      <c r="C111" s="9"/>
      <c r="D111" s="9"/>
      <c r="E111" s="9"/>
      <c r="F111" s="9"/>
      <c r="G111" s="9"/>
      <c r="H111" s="92"/>
    </row>
    <row r="112" spans="1:8">
      <c r="A112" s="5"/>
      <c r="B112" s="8"/>
      <c r="C112" s="9"/>
      <c r="D112" s="9"/>
      <c r="E112" s="9"/>
      <c r="F112" s="9"/>
      <c r="G112" s="9"/>
      <c r="H112" s="92"/>
    </row>
    <row r="113" spans="1:8">
      <c r="A113" s="5"/>
      <c r="B113" s="12"/>
      <c r="C113" s="9"/>
      <c r="D113" s="9"/>
      <c r="E113" s="9"/>
      <c r="F113" s="9"/>
      <c r="G113" s="9"/>
      <c r="H113" s="92"/>
    </row>
    <row r="114" spans="1:8">
      <c r="A114" s="5"/>
      <c r="B114" s="12"/>
      <c r="C114" s="9"/>
      <c r="D114" s="9"/>
      <c r="E114" s="9"/>
      <c r="F114" s="9"/>
      <c r="G114" s="9"/>
      <c r="H114" s="92"/>
    </row>
    <row r="115" spans="1:8">
      <c r="A115" s="5"/>
      <c r="B115" s="12"/>
      <c r="C115" s="9"/>
      <c r="D115" s="9"/>
      <c r="E115" s="9"/>
      <c r="F115" s="9"/>
      <c r="G115" s="9"/>
      <c r="H115" s="92"/>
    </row>
    <row r="116" spans="1:8">
      <c r="A116" s="5"/>
      <c r="B116" s="12"/>
      <c r="C116" s="9"/>
      <c r="D116" s="9"/>
      <c r="E116" s="9"/>
      <c r="F116" s="9"/>
      <c r="G116" s="9"/>
      <c r="H116" s="92"/>
    </row>
    <row r="117" spans="1:8">
      <c r="A117" s="5"/>
      <c r="B117" s="12"/>
      <c r="C117" s="9"/>
      <c r="D117" s="9"/>
      <c r="E117" s="9"/>
      <c r="F117" s="9"/>
      <c r="G117" s="9"/>
      <c r="H117" s="92"/>
    </row>
    <row r="118" spans="1:8">
      <c r="A118" s="5"/>
      <c r="B118" s="100"/>
      <c r="C118" s="9"/>
      <c r="D118" s="9"/>
      <c r="E118" s="9"/>
      <c r="F118" s="9"/>
      <c r="G118" s="9"/>
      <c r="H118" s="92"/>
    </row>
    <row r="119" spans="1:8">
      <c r="A119" s="5"/>
      <c r="B119" s="100"/>
      <c r="C119" s="9"/>
      <c r="D119" s="9"/>
      <c r="E119" s="9"/>
      <c r="F119" s="9"/>
      <c r="G119" s="9"/>
      <c r="H119" s="92"/>
    </row>
    <row r="120" spans="1:8">
      <c r="A120" s="5"/>
      <c r="B120" s="100"/>
      <c r="C120" s="9"/>
      <c r="D120" s="9"/>
      <c r="E120" s="9"/>
      <c r="F120" s="9"/>
      <c r="G120" s="9"/>
      <c r="H120" s="92"/>
    </row>
    <row r="121" spans="1:8">
      <c r="A121" s="5"/>
      <c r="B121" s="100"/>
      <c r="C121" s="9"/>
      <c r="D121" s="9"/>
      <c r="E121" s="9"/>
      <c r="F121" s="9"/>
      <c r="G121" s="9"/>
      <c r="H121" s="92"/>
    </row>
    <row r="122" spans="1:8">
      <c r="A122" s="5"/>
      <c r="B122" s="100"/>
      <c r="C122" s="9"/>
      <c r="D122" s="9"/>
      <c r="E122" s="9"/>
      <c r="F122" s="9"/>
      <c r="G122" s="9"/>
      <c r="H122" s="92"/>
    </row>
    <row r="123" spans="1:8">
      <c r="A123" s="61"/>
      <c r="B123" s="1"/>
      <c r="C123" s="3"/>
      <c r="D123" s="3"/>
      <c r="E123" s="3"/>
      <c r="F123" s="3"/>
      <c r="G123" s="3"/>
      <c r="H123" s="94"/>
    </row>
    <row r="124" spans="1:8">
      <c r="A124" s="95" t="s">
        <v>122</v>
      </c>
      <c r="B124" s="6"/>
      <c r="C124" s="9"/>
      <c r="D124" s="9"/>
      <c r="E124" s="21">
        <v>2</v>
      </c>
      <c r="F124" s="9"/>
      <c r="G124" s="9"/>
      <c r="H124" s="29"/>
    </row>
  </sheetData>
  <mergeCells count="2">
    <mergeCell ref="F11:G11"/>
    <mergeCell ref="C14:C17"/>
  </mergeCells>
  <pageMargins left="0.7" right="0.7" top="0.75" bottom="0.75" header="0.3" footer="0.3"/>
  <pageSetup scale="7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Jan18</vt:lpstr>
      <vt:lpstr>Feb18</vt:lpstr>
      <vt:lpstr>Mar18</vt:lpstr>
      <vt:lpstr>Apr18</vt:lpstr>
      <vt:lpstr>May18</vt:lpstr>
      <vt:lpstr>June18</vt:lpstr>
      <vt:lpstr>Jul18</vt:lpstr>
      <vt:lpstr>Aug18</vt:lpstr>
      <vt:lpstr>Sep18</vt:lpstr>
      <vt:lpstr>Oct18</vt:lpstr>
      <vt:lpstr>Nov18</vt:lpstr>
      <vt:lpstr>Dec18</vt:lpstr>
      <vt:lpstr>551m2018</vt:lpstr>
    </vt:vector>
  </TitlesOfParts>
  <Company>Kansas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 Wakana [KDOR]</dc:creator>
  <cp:lastModifiedBy>Toshi Wakana [KDOR]</cp:lastModifiedBy>
  <cp:lastPrinted>2019-02-26T19:43:29Z</cp:lastPrinted>
  <dcterms:created xsi:type="dcterms:W3CDTF">2017-03-16T18:17:32Z</dcterms:created>
  <dcterms:modified xsi:type="dcterms:W3CDTF">2020-01-09T17:15:50Z</dcterms:modified>
</cp:coreProperties>
</file>