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pandrfs\Policy and Research\TOSHI DUTIES\Reporting Duties\FHWA report duties\6 FHWA551M_motor_fuel\Archive-551m\"/>
    </mc:Choice>
  </mc:AlternateContent>
  <bookViews>
    <workbookView xWindow="0" yWindow="0" windowWidth="21570" windowHeight="8160" activeTab="12"/>
  </bookViews>
  <sheets>
    <sheet name="Jan17" sheetId="1" r:id="rId1"/>
    <sheet name="Feb17" sheetId="2" r:id="rId2"/>
    <sheet name="Mar17" sheetId="3" r:id="rId3"/>
    <sheet name="Apr17" sheetId="4" r:id="rId4"/>
    <sheet name="May17" sheetId="5" r:id="rId5"/>
    <sheet name="June17" sheetId="6" r:id="rId6"/>
    <sheet name="Jul17" sheetId="7" r:id="rId7"/>
    <sheet name="Aug17" sheetId="8" r:id="rId8"/>
    <sheet name="Sep17" sheetId="9" r:id="rId9"/>
    <sheet name="Oct17" sheetId="10" r:id="rId10"/>
    <sheet name="Nov17" sheetId="11" r:id="rId11"/>
    <sheet name="Dec17" sheetId="12" r:id="rId12"/>
    <sheet name="551M2017" sheetId="14" r:id="rId1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4" l="1"/>
  <c r="E15" i="14" l="1"/>
  <c r="G15" i="14"/>
  <c r="E16" i="14"/>
  <c r="F16" i="14"/>
  <c r="G16" i="14"/>
  <c r="E17" i="14"/>
  <c r="F17" i="14"/>
  <c r="G17" i="14"/>
  <c r="E18" i="14"/>
  <c r="F18" i="14"/>
  <c r="G18" i="14"/>
  <c r="E19" i="14"/>
  <c r="F19" i="14"/>
  <c r="G19" i="14"/>
  <c r="E20" i="14"/>
  <c r="F20" i="14"/>
  <c r="G20" i="14"/>
  <c r="E21" i="14"/>
  <c r="F21" i="14"/>
  <c r="G21" i="14"/>
  <c r="E22" i="14"/>
  <c r="F22" i="14"/>
  <c r="G22" i="14"/>
  <c r="E23" i="14"/>
  <c r="F23" i="14"/>
  <c r="G23" i="14"/>
  <c r="E24" i="14"/>
  <c r="F24" i="14"/>
  <c r="G24" i="14"/>
  <c r="E27" i="14"/>
  <c r="F27" i="14"/>
  <c r="G27" i="14"/>
  <c r="E28" i="14"/>
  <c r="F28" i="14"/>
  <c r="G28" i="14"/>
  <c r="E29" i="14"/>
  <c r="F29" i="14"/>
  <c r="G29" i="14"/>
  <c r="E30" i="14"/>
  <c r="F30" i="14"/>
  <c r="G30" i="14"/>
  <c r="E31" i="14"/>
  <c r="F31" i="14"/>
  <c r="G31" i="14"/>
  <c r="E32" i="14"/>
  <c r="F32" i="14"/>
  <c r="G32" i="14"/>
  <c r="E33" i="14"/>
  <c r="F33" i="14"/>
  <c r="G33" i="14"/>
  <c r="E34" i="14"/>
  <c r="F34" i="14"/>
  <c r="G34" i="14"/>
  <c r="E35" i="14"/>
  <c r="F35" i="14"/>
  <c r="G35" i="14"/>
  <c r="E36" i="14"/>
  <c r="F36" i="14"/>
  <c r="G36" i="14"/>
  <c r="E37" i="14"/>
  <c r="F37" i="14"/>
  <c r="G37" i="14"/>
  <c r="H37" i="14"/>
  <c r="E38" i="14"/>
  <c r="F38" i="14"/>
  <c r="G38" i="14"/>
  <c r="H38" i="14"/>
  <c r="E39" i="14"/>
  <c r="F39" i="14"/>
  <c r="G39" i="14"/>
  <c r="H39" i="14"/>
  <c r="E40" i="14"/>
  <c r="F40" i="14"/>
  <c r="G40" i="14"/>
  <c r="H40" i="14"/>
  <c r="E41" i="14"/>
  <c r="F41" i="14"/>
  <c r="G41" i="14"/>
  <c r="H41" i="14"/>
  <c r="E42" i="14"/>
  <c r="F42" i="14"/>
  <c r="G42" i="14"/>
  <c r="H42" i="14"/>
  <c r="E43" i="14"/>
  <c r="F43" i="14"/>
  <c r="G43" i="14"/>
  <c r="H43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4" i="14"/>
  <c r="D23" i="14"/>
  <c r="D22" i="14"/>
  <c r="D21" i="14"/>
  <c r="D20" i="14"/>
  <c r="D19" i="14"/>
  <c r="D18" i="14"/>
  <c r="D17" i="14"/>
  <c r="D16" i="14"/>
  <c r="D15" i="14"/>
  <c r="E14" i="3" l="1"/>
  <c r="F85" i="12" l="1"/>
  <c r="B87" i="12" l="1"/>
  <c r="H72" i="12"/>
  <c r="H71" i="12"/>
  <c r="H70" i="12"/>
  <c r="H69" i="12"/>
  <c r="H68" i="12"/>
  <c r="H67" i="12"/>
  <c r="G47" i="12"/>
  <c r="F47" i="12"/>
  <c r="E47" i="12"/>
  <c r="D47" i="12"/>
  <c r="H39" i="12"/>
  <c r="H38" i="12"/>
  <c r="H37" i="12"/>
  <c r="H36" i="12"/>
  <c r="H35" i="12"/>
  <c r="H34" i="12"/>
  <c r="H33" i="12"/>
  <c r="H32" i="12"/>
  <c r="H31" i="12"/>
  <c r="H30" i="12"/>
  <c r="G28" i="12"/>
  <c r="F28" i="12"/>
  <c r="E28" i="12"/>
  <c r="D28" i="12"/>
  <c r="H27" i="12"/>
  <c r="H26" i="12"/>
  <c r="H25" i="12"/>
  <c r="H24" i="12"/>
  <c r="H23" i="12"/>
  <c r="H22" i="12"/>
  <c r="H21" i="12"/>
  <c r="H20" i="12"/>
  <c r="H19" i="12"/>
  <c r="F18" i="12"/>
  <c r="G14" i="12"/>
  <c r="F14" i="12"/>
  <c r="E14" i="12"/>
  <c r="D14" i="12"/>
  <c r="G91" i="12" l="1"/>
  <c r="E29" i="12"/>
  <c r="D29" i="12"/>
  <c r="H47" i="12"/>
  <c r="F29" i="12"/>
  <c r="H28" i="12"/>
  <c r="F91" i="12"/>
  <c r="E84" i="12"/>
  <c r="E87" i="12" s="1"/>
  <c r="G29" i="12"/>
  <c r="H14" i="12"/>
  <c r="D28" i="11"/>
  <c r="B87" i="11"/>
  <c r="H72" i="11"/>
  <c r="H71" i="11"/>
  <c r="H70" i="11"/>
  <c r="H69" i="11"/>
  <c r="H68" i="11"/>
  <c r="H67" i="11"/>
  <c r="G47" i="11"/>
  <c r="F47" i="11"/>
  <c r="E47" i="11"/>
  <c r="D47" i="11"/>
  <c r="H39" i="11"/>
  <c r="H38" i="11"/>
  <c r="H37" i="11"/>
  <c r="H36" i="11"/>
  <c r="H35" i="11"/>
  <c r="H34" i="11"/>
  <c r="H33" i="11"/>
  <c r="H32" i="11"/>
  <c r="H31" i="11"/>
  <c r="H30" i="11"/>
  <c r="G28" i="11"/>
  <c r="F28" i="11"/>
  <c r="E28" i="11"/>
  <c r="H27" i="11"/>
  <c r="H26" i="11"/>
  <c r="H25" i="11"/>
  <c r="H24" i="11"/>
  <c r="H23" i="11"/>
  <c r="H22" i="11"/>
  <c r="H21" i="11"/>
  <c r="H20" i="11"/>
  <c r="H19" i="11"/>
  <c r="F18" i="11"/>
  <c r="G14" i="11"/>
  <c r="G91" i="11" s="1"/>
  <c r="F14" i="11"/>
  <c r="F91" i="11" s="1"/>
  <c r="E14" i="11"/>
  <c r="D14" i="11"/>
  <c r="H91" i="12" l="1"/>
  <c r="E48" i="12"/>
  <c r="G48" i="12"/>
  <c r="F48" i="12"/>
  <c r="D48" i="12"/>
  <c r="H29" i="12"/>
  <c r="F84" i="12"/>
  <c r="F87" i="12" s="1"/>
  <c r="H91" i="11"/>
  <c r="E84" i="11"/>
  <c r="E87" i="11" s="1"/>
  <c r="E29" i="11"/>
  <c r="E48" i="11" s="1"/>
  <c r="E57" i="11" s="1"/>
  <c r="H47" i="11"/>
  <c r="H28" i="11"/>
  <c r="H14" i="11"/>
  <c r="D29" i="11"/>
  <c r="D48" i="11" s="1"/>
  <c r="G29" i="11"/>
  <c r="G48" i="11" s="1"/>
  <c r="G57" i="11" s="1"/>
  <c r="F29" i="11"/>
  <c r="B87" i="10"/>
  <c r="H72" i="10"/>
  <c r="H71" i="10"/>
  <c r="H70" i="10"/>
  <c r="H69" i="10"/>
  <c r="H68" i="10"/>
  <c r="H67" i="10"/>
  <c r="G47" i="10"/>
  <c r="F47" i="10"/>
  <c r="E47" i="10"/>
  <c r="D47" i="10"/>
  <c r="H39" i="10"/>
  <c r="H38" i="10"/>
  <c r="H37" i="10"/>
  <c r="H36" i="10"/>
  <c r="H35" i="10"/>
  <c r="H34" i="10"/>
  <c r="H33" i="10"/>
  <c r="H32" i="10"/>
  <c r="H31" i="10"/>
  <c r="H30" i="10"/>
  <c r="G28" i="10"/>
  <c r="F28" i="10"/>
  <c r="E28" i="10"/>
  <c r="D28" i="10"/>
  <c r="H27" i="10"/>
  <c r="H26" i="10"/>
  <c r="H25" i="10"/>
  <c r="H24" i="10"/>
  <c r="H23" i="10"/>
  <c r="H22" i="10"/>
  <c r="H21" i="10"/>
  <c r="H20" i="10"/>
  <c r="H19" i="10"/>
  <c r="F18" i="10"/>
  <c r="G14" i="10"/>
  <c r="G91" i="10" s="1"/>
  <c r="F14" i="10"/>
  <c r="F91" i="10" s="1"/>
  <c r="H91" i="10" s="1"/>
  <c r="E14" i="10"/>
  <c r="D14" i="10"/>
  <c r="H47" i="10" l="1"/>
  <c r="F57" i="12"/>
  <c r="E57" i="12"/>
  <c r="H48" i="12"/>
  <c r="H57" i="12" s="1"/>
  <c r="G57" i="12"/>
  <c r="D57" i="12"/>
  <c r="H29" i="11"/>
  <c r="F84" i="11"/>
  <c r="F87" i="11" s="1"/>
  <c r="F48" i="11"/>
  <c r="F57" i="11" s="1"/>
  <c r="D57" i="11"/>
  <c r="H28" i="10"/>
  <c r="D29" i="10"/>
  <c r="E84" i="10"/>
  <c r="E87" i="10" s="1"/>
  <c r="E29" i="10"/>
  <c r="E48" i="10" s="1"/>
  <c r="E57" i="10" s="1"/>
  <c r="F29" i="10"/>
  <c r="F48" i="10" s="1"/>
  <c r="F57" i="10" s="1"/>
  <c r="G29" i="10"/>
  <c r="G48" i="10" s="1"/>
  <c r="G57" i="10" s="1"/>
  <c r="H14" i="10"/>
  <c r="F85" i="9"/>
  <c r="D48" i="10" l="1"/>
  <c r="H48" i="10" s="1"/>
  <c r="H57" i="10" s="1"/>
  <c r="H48" i="11"/>
  <c r="H29" i="10"/>
  <c r="F84" i="10"/>
  <c r="F87" i="10" s="1"/>
  <c r="B87" i="9"/>
  <c r="H72" i="9"/>
  <c r="H71" i="9"/>
  <c r="H70" i="9"/>
  <c r="H69" i="9"/>
  <c r="H68" i="9"/>
  <c r="H67" i="9"/>
  <c r="G47" i="9"/>
  <c r="F47" i="9"/>
  <c r="E47" i="9"/>
  <c r="D47" i="9"/>
  <c r="H39" i="9"/>
  <c r="H38" i="9"/>
  <c r="H37" i="9"/>
  <c r="H36" i="9"/>
  <c r="H35" i="9"/>
  <c r="H34" i="9"/>
  <c r="H33" i="9"/>
  <c r="H32" i="9"/>
  <c r="H31" i="9"/>
  <c r="H30" i="9"/>
  <c r="G28" i="9"/>
  <c r="F28" i="9"/>
  <c r="E28" i="9"/>
  <c r="D28" i="9"/>
  <c r="H27" i="9"/>
  <c r="H26" i="9"/>
  <c r="H25" i="9"/>
  <c r="H24" i="9"/>
  <c r="H23" i="9"/>
  <c r="H22" i="9"/>
  <c r="H21" i="9"/>
  <c r="H20" i="9"/>
  <c r="H19" i="9"/>
  <c r="F18" i="9"/>
  <c r="G14" i="9"/>
  <c r="G91" i="9" s="1"/>
  <c r="F14" i="9"/>
  <c r="F91" i="9" s="1"/>
  <c r="E14" i="9"/>
  <c r="D14" i="9"/>
  <c r="E29" i="9" l="1"/>
  <c r="E48" i="9" s="1"/>
  <c r="E57" i="9" s="1"/>
  <c r="E84" i="9"/>
  <c r="E87" i="9" s="1"/>
  <c r="D57" i="10"/>
  <c r="H57" i="11"/>
  <c r="H91" i="9"/>
  <c r="H47" i="9"/>
  <c r="H28" i="9"/>
  <c r="H14" i="9"/>
  <c r="D29" i="9"/>
  <c r="F29" i="9"/>
  <c r="F48" i="9" s="1"/>
  <c r="F57" i="9" s="1"/>
  <c r="G29" i="9"/>
  <c r="G48" i="9" s="1"/>
  <c r="G57" i="9" s="1"/>
  <c r="B87" i="8"/>
  <c r="H72" i="8"/>
  <c r="H71" i="8"/>
  <c r="H70" i="8"/>
  <c r="H69" i="8"/>
  <c r="H68" i="8"/>
  <c r="H67" i="8"/>
  <c r="G47" i="8"/>
  <c r="F47" i="8"/>
  <c r="E47" i="8"/>
  <c r="D47" i="8"/>
  <c r="H39" i="8"/>
  <c r="H38" i="8"/>
  <c r="H37" i="8"/>
  <c r="H36" i="8"/>
  <c r="H35" i="8"/>
  <c r="H34" i="8"/>
  <c r="H33" i="8"/>
  <c r="H32" i="8"/>
  <c r="H31" i="8"/>
  <c r="H30" i="8"/>
  <c r="G28" i="8"/>
  <c r="F28" i="8"/>
  <c r="E28" i="8"/>
  <c r="D28" i="8"/>
  <c r="H27" i="8"/>
  <c r="H26" i="8"/>
  <c r="H25" i="8"/>
  <c r="H24" i="8"/>
  <c r="H23" i="8"/>
  <c r="H22" i="8"/>
  <c r="H21" i="8"/>
  <c r="H20" i="8"/>
  <c r="H19" i="8"/>
  <c r="F18" i="8"/>
  <c r="G14" i="8"/>
  <c r="G91" i="8" s="1"/>
  <c r="F14" i="8"/>
  <c r="F91" i="8" s="1"/>
  <c r="E14" i="8"/>
  <c r="D14" i="8"/>
  <c r="D48" i="9" l="1"/>
  <c r="H48" i="9" s="1"/>
  <c r="E29" i="8"/>
  <c r="E48" i="8" s="1"/>
  <c r="E57" i="8" s="1"/>
  <c r="H91" i="8"/>
  <c r="H29" i="9"/>
  <c r="D57" i="9"/>
  <c r="F84" i="9"/>
  <c r="F87" i="9" s="1"/>
  <c r="D29" i="8"/>
  <c r="D48" i="8" s="1"/>
  <c r="D57" i="8" s="1"/>
  <c r="H28" i="8"/>
  <c r="H47" i="8"/>
  <c r="G29" i="8"/>
  <c r="G48" i="8" s="1"/>
  <c r="G57" i="8" s="1"/>
  <c r="E84" i="8"/>
  <c r="E87" i="8" s="1"/>
  <c r="F29" i="8"/>
  <c r="H14" i="8"/>
  <c r="F14" i="7"/>
  <c r="H57" i="9" l="1"/>
  <c r="H29" i="8"/>
  <c r="F48" i="8"/>
  <c r="F84" i="8"/>
  <c r="F87" i="8" s="1"/>
  <c r="D14" i="7"/>
  <c r="F57" i="8" l="1"/>
  <c r="H48" i="8"/>
  <c r="B87" i="7"/>
  <c r="H72" i="7"/>
  <c r="H71" i="7"/>
  <c r="H70" i="7"/>
  <c r="H69" i="7"/>
  <c r="H68" i="7"/>
  <c r="H67" i="7"/>
  <c r="G47" i="7"/>
  <c r="F47" i="7"/>
  <c r="E47" i="7"/>
  <c r="D47" i="7"/>
  <c r="H39" i="7"/>
  <c r="H38" i="7"/>
  <c r="H37" i="7"/>
  <c r="H36" i="7"/>
  <c r="H35" i="7"/>
  <c r="H34" i="7"/>
  <c r="H33" i="7"/>
  <c r="H32" i="7"/>
  <c r="H31" i="7"/>
  <c r="H30" i="7"/>
  <c r="G28" i="7"/>
  <c r="F28" i="7"/>
  <c r="E28" i="7"/>
  <c r="D28" i="7"/>
  <c r="H27" i="7"/>
  <c r="H26" i="7"/>
  <c r="H25" i="7"/>
  <c r="H24" i="7"/>
  <c r="H23" i="7"/>
  <c r="H22" i="7"/>
  <c r="H21" i="7"/>
  <c r="H20" i="7"/>
  <c r="H19" i="7"/>
  <c r="F18" i="7"/>
  <c r="G14" i="7"/>
  <c r="G91" i="7" s="1"/>
  <c r="F91" i="7"/>
  <c r="E14" i="7"/>
  <c r="H57" i="8" l="1"/>
  <c r="H47" i="7"/>
  <c r="E29" i="7"/>
  <c r="E48" i="7" s="1"/>
  <c r="E57" i="7" s="1"/>
  <c r="H28" i="7"/>
  <c r="D29" i="7"/>
  <c r="H91" i="7"/>
  <c r="H14" i="7"/>
  <c r="E84" i="7"/>
  <c r="E87" i="7" s="1"/>
  <c r="F29" i="7"/>
  <c r="F48" i="7" s="1"/>
  <c r="F57" i="7" s="1"/>
  <c r="G29" i="7"/>
  <c r="G48" i="7" s="1"/>
  <c r="G57" i="7" s="1"/>
  <c r="F85" i="6"/>
  <c r="D48" i="7" l="1"/>
  <c r="H29" i="7"/>
  <c r="F84" i="7"/>
  <c r="F87" i="7" s="1"/>
  <c r="B87" i="6"/>
  <c r="F18" i="6"/>
  <c r="H72" i="6"/>
  <c r="H71" i="6"/>
  <c r="H70" i="6"/>
  <c r="H69" i="6"/>
  <c r="H68" i="6"/>
  <c r="H67" i="6"/>
  <c r="G47" i="6"/>
  <c r="F47" i="6"/>
  <c r="E47" i="6"/>
  <c r="D47" i="6"/>
  <c r="H39" i="6"/>
  <c r="H38" i="6"/>
  <c r="H37" i="6"/>
  <c r="H36" i="6"/>
  <c r="H35" i="6"/>
  <c r="H34" i="6"/>
  <c r="H33" i="6"/>
  <c r="H32" i="6"/>
  <c r="H31" i="6"/>
  <c r="H30" i="6"/>
  <c r="G28" i="6"/>
  <c r="F28" i="6"/>
  <c r="E28" i="6"/>
  <c r="D28" i="6"/>
  <c r="H27" i="6"/>
  <c r="H26" i="6"/>
  <c r="H25" i="6"/>
  <c r="H24" i="6"/>
  <c r="H23" i="6"/>
  <c r="H22" i="6"/>
  <c r="H21" i="6"/>
  <c r="H20" i="6"/>
  <c r="H19" i="6"/>
  <c r="G14" i="6"/>
  <c r="F14" i="6"/>
  <c r="E14" i="6"/>
  <c r="D14" i="6"/>
  <c r="D57" i="7" l="1"/>
  <c r="H48" i="7"/>
  <c r="G29" i="6"/>
  <c r="G48" i="6" s="1"/>
  <c r="G57" i="6" s="1"/>
  <c r="F29" i="6"/>
  <c r="F48" i="6" s="1"/>
  <c r="F57" i="6" s="1"/>
  <c r="H47" i="6"/>
  <c r="E29" i="6"/>
  <c r="E48" i="6" s="1"/>
  <c r="E57" i="6" s="1"/>
  <c r="H28" i="6"/>
  <c r="E84" i="6"/>
  <c r="E87" i="6" s="1"/>
  <c r="F91" i="6"/>
  <c r="G91" i="6"/>
  <c r="H14" i="6"/>
  <c r="D29" i="6"/>
  <c r="D48" i="6" s="1"/>
  <c r="D28" i="3"/>
  <c r="F84" i="6" l="1"/>
  <c r="F87" i="6" s="1"/>
  <c r="H57" i="7"/>
  <c r="H29" i="6"/>
  <c r="H91" i="6"/>
  <c r="D57" i="6"/>
  <c r="H48" i="6"/>
  <c r="H57" i="6" s="1"/>
  <c r="B87" i="5"/>
  <c r="F85" i="5"/>
  <c r="F18" i="5" s="1"/>
  <c r="H72" i="5"/>
  <c r="H71" i="5"/>
  <c r="H70" i="5"/>
  <c r="H69" i="5"/>
  <c r="H68" i="5"/>
  <c r="H67" i="5"/>
  <c r="G47" i="5"/>
  <c r="F47" i="5"/>
  <c r="E47" i="5"/>
  <c r="D47" i="5"/>
  <c r="H39" i="5"/>
  <c r="H38" i="5"/>
  <c r="H37" i="5"/>
  <c r="H36" i="5"/>
  <c r="H35" i="5"/>
  <c r="H34" i="5"/>
  <c r="H33" i="5"/>
  <c r="H32" i="5"/>
  <c r="H31" i="5"/>
  <c r="H30" i="5"/>
  <c r="G28" i="5"/>
  <c r="F28" i="5"/>
  <c r="E28" i="5"/>
  <c r="D28" i="5"/>
  <c r="H27" i="5"/>
  <c r="H26" i="5"/>
  <c r="H25" i="5"/>
  <c r="H24" i="5"/>
  <c r="H23" i="5"/>
  <c r="H22" i="5"/>
  <c r="H21" i="5"/>
  <c r="H20" i="5"/>
  <c r="H19" i="5"/>
  <c r="G14" i="5"/>
  <c r="G29" i="5" s="1"/>
  <c r="G48" i="5" s="1"/>
  <c r="G57" i="5" s="1"/>
  <c r="F14" i="5"/>
  <c r="F91" i="5" s="1"/>
  <c r="E14" i="5"/>
  <c r="D14" i="5"/>
  <c r="E29" i="5" l="1"/>
  <c r="E48" i="5" s="1"/>
  <c r="E57" i="5" s="1"/>
  <c r="F29" i="5"/>
  <c r="F84" i="5" s="1"/>
  <c r="F87" i="5" s="1"/>
  <c r="H47" i="5"/>
  <c r="E84" i="5"/>
  <c r="E87" i="5" s="1"/>
  <c r="H28" i="5"/>
  <c r="H14" i="5"/>
  <c r="D29" i="5"/>
  <c r="D48" i="5" s="1"/>
  <c r="G91" i="5"/>
  <c r="H91" i="5" s="1"/>
  <c r="F48" i="5" l="1"/>
  <c r="F57" i="5" s="1"/>
  <c r="H29" i="5"/>
  <c r="D57" i="5"/>
  <c r="F85" i="4"/>
  <c r="F18" i="4" s="1"/>
  <c r="B87" i="4"/>
  <c r="H72" i="4"/>
  <c r="H71" i="4"/>
  <c r="H70" i="4"/>
  <c r="H69" i="4"/>
  <c r="H68" i="4"/>
  <c r="H67" i="4"/>
  <c r="G47" i="4"/>
  <c r="F47" i="4"/>
  <c r="E47" i="4"/>
  <c r="D47" i="4"/>
  <c r="H39" i="4"/>
  <c r="H38" i="4"/>
  <c r="H37" i="4"/>
  <c r="H36" i="4"/>
  <c r="H35" i="4"/>
  <c r="H34" i="4"/>
  <c r="H33" i="4"/>
  <c r="H32" i="4"/>
  <c r="H31" i="4"/>
  <c r="H30" i="4"/>
  <c r="G28" i="4"/>
  <c r="F28" i="4"/>
  <c r="E28" i="4"/>
  <c r="D28" i="4"/>
  <c r="H27" i="4"/>
  <c r="H26" i="4"/>
  <c r="H25" i="4"/>
  <c r="H24" i="4"/>
  <c r="H23" i="4"/>
  <c r="H22" i="4"/>
  <c r="H21" i="4"/>
  <c r="H20" i="4"/>
  <c r="H19" i="4"/>
  <c r="G14" i="4"/>
  <c r="G91" i="4" s="1"/>
  <c r="F14" i="4"/>
  <c r="E14" i="4"/>
  <c r="D14" i="4"/>
  <c r="H48" i="5" l="1"/>
  <c r="H57" i="5" s="1"/>
  <c r="H47" i="4"/>
  <c r="F29" i="4"/>
  <c r="F48" i="4" s="1"/>
  <c r="F57" i="4" s="1"/>
  <c r="E29" i="4"/>
  <c r="E48" i="4" s="1"/>
  <c r="E57" i="4" s="1"/>
  <c r="H28" i="4"/>
  <c r="E84" i="4"/>
  <c r="E87" i="4" s="1"/>
  <c r="G29" i="4"/>
  <c r="G48" i="4" s="1"/>
  <c r="G57" i="4" s="1"/>
  <c r="F91" i="4"/>
  <c r="H91" i="4" s="1"/>
  <c r="H14" i="4"/>
  <c r="D29" i="4"/>
  <c r="D48" i="4" s="1"/>
  <c r="H29" i="4" l="1"/>
  <c r="D57" i="4"/>
  <c r="H48" i="4"/>
  <c r="H57" i="4" s="1"/>
  <c r="F84" i="4"/>
  <c r="F87" i="4" s="1"/>
  <c r="F85" i="3"/>
  <c r="F18" i="3"/>
  <c r="F14" i="2"/>
  <c r="B87" i="3" l="1"/>
  <c r="H72" i="3"/>
  <c r="H71" i="3"/>
  <c r="H70" i="3"/>
  <c r="H69" i="3"/>
  <c r="H68" i="3"/>
  <c r="H67" i="3"/>
  <c r="G47" i="3"/>
  <c r="F47" i="3"/>
  <c r="E47" i="3"/>
  <c r="D47" i="3"/>
  <c r="H39" i="3"/>
  <c r="H38" i="3"/>
  <c r="H37" i="3"/>
  <c r="H36" i="3"/>
  <c r="H35" i="3"/>
  <c r="H34" i="3"/>
  <c r="H33" i="3"/>
  <c r="H32" i="3"/>
  <c r="H31" i="3"/>
  <c r="H30" i="3"/>
  <c r="G28" i="3"/>
  <c r="F28" i="3"/>
  <c r="E28" i="3"/>
  <c r="E29" i="3" s="1"/>
  <c r="H27" i="3"/>
  <c r="H26" i="3"/>
  <c r="H25" i="3"/>
  <c r="H24" i="3"/>
  <c r="H23" i="3"/>
  <c r="H22" i="3"/>
  <c r="H21" i="3"/>
  <c r="H20" i="3"/>
  <c r="H19" i="3"/>
  <c r="G14" i="3"/>
  <c r="F14" i="3"/>
  <c r="F91" i="3" s="1"/>
  <c r="D14" i="3"/>
  <c r="G29" i="3" l="1"/>
  <c r="G48" i="3" s="1"/>
  <c r="G57" i="3" s="1"/>
  <c r="E48" i="3"/>
  <c r="E57" i="3" s="1"/>
  <c r="H47" i="3"/>
  <c r="H28" i="3"/>
  <c r="E84" i="3"/>
  <c r="E87" i="3" s="1"/>
  <c r="F29" i="3"/>
  <c r="F48" i="3" s="1"/>
  <c r="F57" i="3" s="1"/>
  <c r="H14" i="3"/>
  <c r="G91" i="3"/>
  <c r="H91" i="3" s="1"/>
  <c r="D29" i="3"/>
  <c r="D48" i="3" s="1"/>
  <c r="D14" i="2"/>
  <c r="H29" i="3" l="1"/>
  <c r="F84" i="3"/>
  <c r="F87" i="3" s="1"/>
  <c r="H48" i="3"/>
  <c r="H57" i="3" s="1"/>
  <c r="D57" i="3"/>
  <c r="D28" i="2"/>
  <c r="D29" i="2" s="1"/>
  <c r="B87" i="2"/>
  <c r="F85" i="2"/>
  <c r="F18" i="2" s="1"/>
  <c r="H72" i="2"/>
  <c r="H71" i="2"/>
  <c r="H70" i="2"/>
  <c r="H69" i="2"/>
  <c r="H68" i="2"/>
  <c r="H67" i="2"/>
  <c r="G47" i="2"/>
  <c r="F47" i="2"/>
  <c r="E47" i="2"/>
  <c r="D47" i="2"/>
  <c r="H39" i="2"/>
  <c r="H38" i="2"/>
  <c r="H37" i="2"/>
  <c r="H36" i="2"/>
  <c r="H35" i="2"/>
  <c r="H34" i="2"/>
  <c r="H33" i="2"/>
  <c r="H32" i="2"/>
  <c r="H31" i="2"/>
  <c r="H30" i="2"/>
  <c r="G28" i="2"/>
  <c r="F28" i="2"/>
  <c r="E28" i="2"/>
  <c r="H27" i="2"/>
  <c r="H26" i="2"/>
  <c r="H25" i="2"/>
  <c r="H24" i="2"/>
  <c r="H23" i="2"/>
  <c r="H22" i="2"/>
  <c r="H21" i="2"/>
  <c r="H20" i="2"/>
  <c r="H19" i="2"/>
  <c r="G14" i="2"/>
  <c r="F91" i="2"/>
  <c r="E14" i="2"/>
  <c r="G91" i="2" l="1"/>
  <c r="H91" i="2" s="1"/>
  <c r="E29" i="2"/>
  <c r="E84" i="2"/>
  <c r="E87" i="2" s="1"/>
  <c r="H28" i="2"/>
  <c r="H47" i="2"/>
  <c r="F29" i="2"/>
  <c r="G29" i="2"/>
  <c r="H14" i="2"/>
  <c r="D48" i="2"/>
  <c r="E48" i="2" l="1"/>
  <c r="E57" i="2" s="1"/>
  <c r="G48" i="2"/>
  <c r="H29" i="2"/>
  <c r="F48" i="2"/>
  <c r="F84" i="2"/>
  <c r="F87" i="2" s="1"/>
  <c r="D57" i="2"/>
  <c r="F85" i="1"/>
  <c r="F57" i="2" l="1"/>
  <c r="G57" i="2"/>
  <c r="H48" i="2"/>
  <c r="B87" i="1"/>
  <c r="F18" i="1"/>
  <c r="F15" i="14" s="1"/>
  <c r="F47" i="14" s="1"/>
  <c r="F49" i="14" s="1"/>
  <c r="H72" i="1"/>
  <c r="H71" i="1"/>
  <c r="H70" i="1"/>
  <c r="H69" i="1"/>
  <c r="H68" i="1"/>
  <c r="H67" i="1"/>
  <c r="G47" i="1"/>
  <c r="G44" i="14" s="1"/>
  <c r="F47" i="1"/>
  <c r="F44" i="14" s="1"/>
  <c r="E47" i="1"/>
  <c r="E44" i="14" s="1"/>
  <c r="D47" i="1"/>
  <c r="D44" i="14" s="1"/>
  <c r="H39" i="1"/>
  <c r="H36" i="14" s="1"/>
  <c r="H38" i="1"/>
  <c r="H35" i="14" s="1"/>
  <c r="H37" i="1"/>
  <c r="H34" i="14" s="1"/>
  <c r="H36" i="1"/>
  <c r="H33" i="14" s="1"/>
  <c r="H35" i="1"/>
  <c r="H32" i="14" s="1"/>
  <c r="H34" i="1"/>
  <c r="H31" i="14" s="1"/>
  <c r="H33" i="1"/>
  <c r="H30" i="14" s="1"/>
  <c r="H32" i="1"/>
  <c r="H29" i="14" s="1"/>
  <c r="H31" i="1"/>
  <c r="H28" i="14" s="1"/>
  <c r="H30" i="1"/>
  <c r="H27" i="14" s="1"/>
  <c r="G28" i="1"/>
  <c r="G25" i="14" s="1"/>
  <c r="F28" i="1"/>
  <c r="F25" i="14" s="1"/>
  <c r="E28" i="1"/>
  <c r="E25" i="14" s="1"/>
  <c r="D28" i="1"/>
  <c r="D25" i="14" s="1"/>
  <c r="H27" i="1"/>
  <c r="H24" i="14" s="1"/>
  <c r="H26" i="1"/>
  <c r="H23" i="14" s="1"/>
  <c r="H25" i="1"/>
  <c r="H22" i="14" s="1"/>
  <c r="H24" i="1"/>
  <c r="H21" i="14" s="1"/>
  <c r="H23" i="1"/>
  <c r="H20" i="14" s="1"/>
  <c r="H22" i="1"/>
  <c r="H19" i="14" s="1"/>
  <c r="H21" i="1"/>
  <c r="H18" i="14" s="1"/>
  <c r="H20" i="1"/>
  <c r="H17" i="14" s="1"/>
  <c r="H19" i="1"/>
  <c r="H16" i="14" s="1"/>
  <c r="G14" i="1"/>
  <c r="F14" i="1"/>
  <c r="E14" i="1"/>
  <c r="E14" i="14" s="1"/>
  <c r="D14" i="1"/>
  <c r="D14" i="14" s="1"/>
  <c r="F91" i="1" l="1"/>
  <c r="F14" i="14"/>
  <c r="G91" i="1"/>
  <c r="G14" i="14"/>
  <c r="H57" i="2"/>
  <c r="E84" i="1"/>
  <c r="H47" i="1"/>
  <c r="H44" i="14" s="1"/>
  <c r="E29" i="1"/>
  <c r="H28" i="1"/>
  <c r="H25" i="14" s="1"/>
  <c r="D29" i="1"/>
  <c r="F29" i="1"/>
  <c r="H91" i="1"/>
  <c r="G29" i="1"/>
  <c r="H14" i="1"/>
  <c r="H14" i="14" s="1"/>
  <c r="E48" i="1" l="1"/>
  <c r="E26" i="14"/>
  <c r="G48" i="1"/>
  <c r="G26" i="14"/>
  <c r="F48" i="1"/>
  <c r="F26" i="14"/>
  <c r="D48" i="1"/>
  <c r="D26" i="14"/>
  <c r="H29" i="1"/>
  <c r="H26" i="14" s="1"/>
  <c r="E87" i="1"/>
  <c r="F84" i="1"/>
  <c r="F87" i="1" s="1"/>
  <c r="G57" i="1" l="1"/>
  <c r="G58" i="1" s="1"/>
  <c r="G58" i="2" s="1"/>
  <c r="G45" i="14"/>
  <c r="G52" i="14" s="1"/>
  <c r="F57" i="1"/>
  <c r="F58" i="1" s="1"/>
  <c r="F58" i="2" s="1"/>
  <c r="F45" i="14"/>
  <c r="F52" i="14" s="1"/>
  <c r="H48" i="1"/>
  <c r="D57" i="1"/>
  <c r="D58" i="1" s="1"/>
  <c r="D58" i="2" s="1"/>
  <c r="D58" i="3" s="1"/>
  <c r="D58" i="4" s="1"/>
  <c r="D58" i="5" s="1"/>
  <c r="D58" i="6" s="1"/>
  <c r="D58" i="7" s="1"/>
  <c r="D58" i="8" s="1"/>
  <c r="D58" i="9" s="1"/>
  <c r="D58" i="10" s="1"/>
  <c r="D58" i="11" s="1"/>
  <c r="D58" i="12" s="1"/>
  <c r="D45" i="14"/>
  <c r="D52" i="14" s="1"/>
  <c r="E57" i="1"/>
  <c r="E58" i="1" s="1"/>
  <c r="E58" i="2" s="1"/>
  <c r="E58" i="3" s="1"/>
  <c r="E58" i="4" s="1"/>
  <c r="E58" i="5" s="1"/>
  <c r="E58" i="6" s="1"/>
  <c r="E58" i="7" s="1"/>
  <c r="E58" i="8" s="1"/>
  <c r="E58" i="9" s="1"/>
  <c r="E58" i="10" s="1"/>
  <c r="E58" i="11" s="1"/>
  <c r="E58" i="12" s="1"/>
  <c r="E45" i="14"/>
  <c r="E52" i="14" s="1"/>
  <c r="G58" i="3"/>
  <c r="F58" i="3"/>
  <c r="H57" i="1" l="1"/>
  <c r="H58" i="1" s="1"/>
  <c r="H58" i="2" s="1"/>
  <c r="H45" i="14"/>
  <c r="H52" i="14" s="1"/>
  <c r="F54" i="14" s="1"/>
  <c r="F53" i="14"/>
  <c r="E53" i="14"/>
  <c r="G53" i="14"/>
  <c r="D53" i="14"/>
  <c r="F58" i="4"/>
  <c r="F58" i="5" s="1"/>
  <c r="F58" i="6" s="1"/>
  <c r="F58" i="7" s="1"/>
  <c r="F58" i="8" s="1"/>
  <c r="F58" i="9" s="1"/>
  <c r="F58" i="10" s="1"/>
  <c r="F58" i="11" s="1"/>
  <c r="F58" i="12" s="1"/>
  <c r="G58" i="4"/>
  <c r="G58" i="5" s="1"/>
  <c r="G58" i="6" s="1"/>
  <c r="G58" i="7" s="1"/>
  <c r="G58" i="8" s="1"/>
  <c r="G58" i="9" s="1"/>
  <c r="G58" i="10" s="1"/>
  <c r="G58" i="11" s="1"/>
  <c r="G58" i="12" s="1"/>
  <c r="H58" i="3"/>
  <c r="G54" i="14" l="1"/>
  <c r="E54" i="14"/>
  <c r="D54" i="14"/>
  <c r="H54" i="14"/>
  <c r="H53" i="14"/>
  <c r="H58" i="4"/>
  <c r="H58" i="5" s="1"/>
  <c r="H58" i="6" s="1"/>
  <c r="H58" i="7" s="1"/>
  <c r="H58" i="8" s="1"/>
  <c r="H58" i="9" s="1"/>
  <c r="H58" i="10" s="1"/>
  <c r="H58" i="11" s="1"/>
  <c r="H58" i="12" s="1"/>
</calcChain>
</file>

<file path=xl/comments1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 satisfied Microsoft Office user</author>
    <author>Toshiyuki Wakana</author>
  </authors>
  <commentList>
    <comment ref="D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WHEN INTERSTATE AMOUNTS ARE AVAILABLE, THEY MUST BE ADDED SO THIS EQUALS E89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E89.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<sst xmlns="http://schemas.openxmlformats.org/spreadsheetml/2006/main" count="1758" uniqueCount="155">
  <si>
    <t>The public report burden for this information is estimated to average 5.4 hours</t>
  </si>
  <si>
    <t>Form Approved OMB No. 2125-0032</t>
  </si>
  <si>
    <t>STATE</t>
  </si>
  <si>
    <t xml:space="preserve"> U.S. Department of</t>
  </si>
  <si>
    <t>Kansas</t>
  </si>
  <si>
    <t xml:space="preserve"> Transportation</t>
  </si>
  <si>
    <t>YEAR</t>
  </si>
  <si>
    <t>MONTHLY MOTOR-FUEL CONSUMPTION</t>
  </si>
  <si>
    <t>MONTH OF SALE</t>
  </si>
  <si>
    <t xml:space="preserve"> Federal Highway</t>
  </si>
  <si>
    <t xml:space="preserve"> Administration</t>
  </si>
  <si>
    <t xml:space="preserve">  Gallons     X</t>
  </si>
  <si>
    <t xml:space="preserve">  Liters </t>
  </si>
  <si>
    <t>LI</t>
  </si>
  <si>
    <t>PRIVATE AND COMMERCIAL</t>
  </si>
  <si>
    <t>ITEM</t>
  </si>
  <si>
    <t>NE</t>
  </si>
  <si>
    <t>GASOLINE</t>
  </si>
  <si>
    <t>GASOHOL</t>
  </si>
  <si>
    <t>HWY DIESEL</t>
  </si>
  <si>
    <t>HWY LPG</t>
  </si>
  <si>
    <t>TOTAL</t>
  </si>
  <si>
    <t>#</t>
  </si>
  <si>
    <t>1.  Gross</t>
  </si>
  <si>
    <t>a. Gross Volume Reported</t>
  </si>
  <si>
    <t>Net After Deduction</t>
  </si>
  <si>
    <t>Special Fuel Tax Receipts</t>
  </si>
  <si>
    <t>Special Fuel Tax Refunds</t>
  </si>
  <si>
    <t>Volume</t>
  </si>
  <si>
    <t>b. IFTA</t>
  </si>
  <si>
    <t>2. Fully</t>
  </si>
  <si>
    <t>a. Losses - Flat %</t>
  </si>
  <si>
    <t xml:space="preserve">   Tax</t>
  </si>
  <si>
    <t>b. Losses - Actual</t>
  </si>
  <si>
    <t xml:space="preserve">   Exempt</t>
  </si>
  <si>
    <t>c. Federal</t>
  </si>
  <si>
    <t>d. Aviation</t>
  </si>
  <si>
    <t>e. Native American</t>
  </si>
  <si>
    <t>f. Assessments</t>
  </si>
  <si>
    <t>g.</t>
  </si>
  <si>
    <t>h.</t>
  </si>
  <si>
    <t>i.</t>
  </si>
  <si>
    <t>j. Total (sum a. through e - f.)</t>
  </si>
  <si>
    <t>3.  Gross Volume Taxed (1-2j)</t>
  </si>
  <si>
    <t>4.  Fully</t>
  </si>
  <si>
    <t>a. Agriculture</t>
  </si>
  <si>
    <t>Refunded</t>
  </si>
  <si>
    <t>b. Aviation</t>
  </si>
  <si>
    <t>c. Industrial/Commercial</t>
  </si>
  <si>
    <t>d. Construction</t>
  </si>
  <si>
    <t>e. Marine</t>
  </si>
  <si>
    <t>f. Municipal and Counties</t>
  </si>
  <si>
    <t>g. Other</t>
  </si>
  <si>
    <t>j.</t>
  </si>
  <si>
    <t>k.</t>
  </si>
  <si>
    <t>l.</t>
  </si>
  <si>
    <t>m.</t>
  </si>
  <si>
    <t>n.</t>
  </si>
  <si>
    <t>o.</t>
  </si>
  <si>
    <t>p.</t>
  </si>
  <si>
    <t>q.</t>
  </si>
  <si>
    <t>5. Net</t>
  </si>
  <si>
    <t>a. At Full Rate</t>
  </si>
  <si>
    <t>Taxed</t>
  </si>
  <si>
    <t>c.</t>
  </si>
  <si>
    <t>Taxed at</t>
  </si>
  <si>
    <t>d.</t>
  </si>
  <si>
    <t>initial lower</t>
  </si>
  <si>
    <t>e.</t>
  </si>
  <si>
    <t>rate, partially</t>
  </si>
  <si>
    <t>f.</t>
  </si>
  <si>
    <t>exempt or</t>
  </si>
  <si>
    <t>partially</t>
  </si>
  <si>
    <t>refunded</t>
  </si>
  <si>
    <t>j. Total (a thru i, 3-4t)</t>
  </si>
  <si>
    <t>Calendar Year Cumulation</t>
  </si>
  <si>
    <t>6. Source</t>
  </si>
  <si>
    <t>a. Agency Preparing this Report:</t>
  </si>
  <si>
    <t>b. Compiled under Direction of:</t>
  </si>
  <si>
    <t>c.  Date</t>
  </si>
  <si>
    <t>Sam Williams, Secretary of Revenue</t>
  </si>
  <si>
    <t>PREVIOUS EDITIONS OBSOLETE</t>
  </si>
  <si>
    <t>(Next Page)</t>
  </si>
  <si>
    <t>NOTES AND TECHNICAL INFORMATION</t>
  </si>
  <si>
    <t>1. Rate of tax at end month, in cents-per-gallon/liter.</t>
  </si>
  <si>
    <t>(If tax is ad valorem, post percentage, and briefly explain application basis below.)</t>
  </si>
  <si>
    <t>Rate</t>
  </si>
  <si>
    <t>Effective Date</t>
  </si>
  <si>
    <t>a. Gasoline</t>
  </si>
  <si>
    <t>24¢/gallon</t>
  </si>
  <si>
    <t>b. Gasohol</t>
  </si>
  <si>
    <t>c. Gasohol E85</t>
  </si>
  <si>
    <t>17¢/gallon</t>
  </si>
  <si>
    <t>d. Diesel</t>
  </si>
  <si>
    <t>26¢/gallon</t>
  </si>
  <si>
    <t>e. LPG</t>
  </si>
  <si>
    <t>23¢/gallon</t>
  </si>
  <si>
    <t>f. CNG *</t>
  </si>
  <si>
    <t>* 120 cubic feet = one gallon</t>
  </si>
  <si>
    <t>2.  Computation of gross volume reported (page 1, item 1).</t>
  </si>
  <si>
    <t>Special Fuels</t>
  </si>
  <si>
    <t>(Diesel and LPG)</t>
  </si>
  <si>
    <t>Gross sales from wholesaler/retailer returns</t>
  </si>
  <si>
    <t>Plus: IMC fuel volume used in state</t>
  </si>
  <si>
    <t>Less:  IMC fuel volume purchased tax paid in state</t>
  </si>
  <si>
    <t xml:space="preserve">Interstate motor carrier (fuel use tax) fuel volume shown above covers period:  </t>
  </si>
  <si>
    <t>Diesel</t>
  </si>
  <si>
    <t>LP-Gas</t>
  </si>
  <si>
    <t>Combined</t>
  </si>
  <si>
    <t>* page 1, line 1 split</t>
  </si>
  <si>
    <t>3. Stratification of gasohol by blend ratio</t>
  </si>
  <si>
    <t>The gasohol volume on page 1 column (2) includes:</t>
  </si>
  <si>
    <t>(show actual/estimated volume or percentage shares)</t>
  </si>
  <si>
    <t>Percent Alcohol</t>
  </si>
  <si>
    <t>Percentage Share</t>
  </si>
  <si>
    <t>5.7-7.6%</t>
  </si>
  <si>
    <t>7.7-9.9%</t>
  </si>
  <si>
    <t>10% or more</t>
  </si>
  <si>
    <t>4. Notes and comments</t>
  </si>
  <si>
    <t>Note that diesel gallons include state, county and municipal government highway use, but does not include use by</t>
  </si>
  <si>
    <t>school buses.</t>
  </si>
  <si>
    <t>Line #26 (Assessments) - Assessments, either positive or negative, can be the result of audits, amended returns or</t>
  </si>
  <si>
    <t>Form FHWA-551M  (Rev. 11-93)</t>
  </si>
  <si>
    <t>January</t>
  </si>
  <si>
    <t>office (KS Dept. of Revenue) assessments or abatements.</t>
  </si>
  <si>
    <t>r. Total (a. thru s.)</t>
  </si>
  <si>
    <t>Gasoline and Gasohol</t>
  </si>
  <si>
    <t>Kansas Department of Revenue, Office of Research and Analysis</t>
  </si>
  <si>
    <t>UNITS (check one)</t>
  </si>
  <si>
    <t>February</t>
  </si>
  <si>
    <t>March</t>
  </si>
  <si>
    <t>April</t>
  </si>
  <si>
    <t>May</t>
  </si>
  <si>
    <t>Special Fuel Tax Receipts ($)</t>
  </si>
  <si>
    <t>Special Fuel Tax Refunds ($)</t>
  </si>
  <si>
    <t>b.</t>
  </si>
  <si>
    <t>June</t>
  </si>
  <si>
    <t>July</t>
  </si>
  <si>
    <t>August</t>
  </si>
  <si>
    <t>September</t>
  </si>
  <si>
    <t>October</t>
  </si>
  <si>
    <t>November</t>
  </si>
  <si>
    <t>December</t>
  </si>
  <si>
    <t>IMC fuel volume used in state</t>
  </si>
  <si>
    <t>IMC fuel volume purchased in state</t>
  </si>
  <si>
    <t>Net IMC</t>
  </si>
  <si>
    <t xml:space="preserve">Annual Comparison </t>
  </si>
  <si>
    <t>CY 2016 Accumulation thru CYTD</t>
  </si>
  <si>
    <t>Percent Change from Prior Year</t>
  </si>
  <si>
    <t>Percent Total</t>
  </si>
  <si>
    <t>CY 2015 Accumulation thru CYTD</t>
  </si>
  <si>
    <t>CY 2014 Accumulation thru CYTD</t>
  </si>
  <si>
    <t>CY 2013 Accumulation thru CYTD</t>
  </si>
  <si>
    <t>CY 2012 Accumulation thru CYTD</t>
  </si>
  <si>
    <t>CY 2017 Accumulation thru CYTD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</si>
</sst>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;\(0\)"/>
    <numFmt numFmtId="165" formatCode="00"/>
    <numFmt numFmtId="166" formatCode="0.0%;\(0.0%\)"/>
    <numFmt numFmtId="167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0"/>
      <name val="Geneva"/>
    </font>
    <font>
      <u/>
      <sz val="10"/>
      <name val="Geneva"/>
    </font>
    <font>
      <sz val="10"/>
      <color theme="4"/>
      <name val="Geneva"/>
    </font>
    <font>
      <sz val="9"/>
      <name val="Tms Rmn"/>
    </font>
    <font>
      <i/>
      <sz val="10"/>
      <name val="Geneva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 tint="-0.249977111117893"/>
      <name val="Geneva"/>
    </font>
    <font>
      <sz val="10"/>
      <color rgb="FFFF0000"/>
      <name val="Geneva"/>
    </font>
    <font>
      <sz val="10"/>
      <color theme="1"/>
      <name val="Ceneva"/>
    </font>
    <font>
      <b/>
      <sz val="10"/>
      <color theme="1"/>
      <name val="Cenev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0" xfId="0" applyFont="1"/>
    <xf numFmtId="1" fontId="3" fillId="0" borderId="0" xfId="0" applyNumberFormat="1" applyFont="1" applyBorder="1"/>
    <xf numFmtId="1" fontId="2" fillId="0" borderId="0" xfId="0" applyNumberFormat="1" applyFont="1" applyBorder="1"/>
    <xf numFmtId="1" fontId="2" fillId="0" borderId="0" xfId="0" applyNumberFormat="1" applyFont="1"/>
    <xf numFmtId="0" fontId="2" fillId="0" borderId="3" xfId="0" applyFont="1" applyBorder="1" applyAlignment="1">
      <alignment horizontal="left"/>
    </xf>
    <xf numFmtId="1" fontId="2" fillId="0" borderId="2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1" fontId="3" fillId="0" borderId="0" xfId="0" applyNumberFormat="1" applyFont="1" applyAlignment="1">
      <alignment horizontal="right"/>
    </xf>
    <xf numFmtId="0" fontId="2" fillId="0" borderId="4" xfId="0" applyFont="1" applyBorder="1"/>
    <xf numFmtId="0" fontId="4" fillId="0" borderId="2" xfId="0" applyFont="1" applyBorder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0" fontId="3" fillId="0" borderId="2" xfId="0" applyFont="1" applyBorder="1"/>
    <xf numFmtId="1" fontId="2" fillId="0" borderId="4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1" fontId="2" fillId="0" borderId="6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6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1" fontId="2" fillId="0" borderId="3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left"/>
    </xf>
    <xf numFmtId="1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3" fontId="2" fillId="0" borderId="0" xfId="1" applyNumberFormat="1" applyFont="1" applyBorder="1" applyAlignment="1"/>
    <xf numFmtId="3" fontId="2" fillId="0" borderId="3" xfId="1" applyNumberFormat="1" applyFont="1" applyBorder="1" applyAlignment="1"/>
    <xf numFmtId="3" fontId="2" fillId="0" borderId="9" xfId="0" applyNumberFormat="1" applyFont="1" applyBorder="1"/>
    <xf numFmtId="0" fontId="2" fillId="0" borderId="0" xfId="0" applyFont="1" applyAlignment="1">
      <alignment horizontal="left" indent="5"/>
    </xf>
    <xf numFmtId="165" fontId="2" fillId="0" borderId="3" xfId="0" applyNumberFormat="1" applyFont="1" applyBorder="1" applyAlignment="1">
      <alignment horizontal="center"/>
    </xf>
    <xf numFmtId="3" fontId="5" fillId="0" borderId="0" xfId="1" applyNumberFormat="1" applyFont="1" applyBorder="1" applyAlignment="1"/>
    <xf numFmtId="3" fontId="5" fillId="0" borderId="3" xfId="1" applyNumberFormat="1" applyFont="1" applyBorder="1" applyAlignment="1"/>
    <xf numFmtId="1" fontId="2" fillId="0" borderId="11" xfId="0" applyNumberFormat="1" applyFont="1" applyBorder="1" applyAlignment="1">
      <alignment horizontal="right"/>
    </xf>
    <xf numFmtId="3" fontId="2" fillId="0" borderId="1" xfId="1" applyNumberFormat="1" applyFont="1" applyBorder="1" applyAlignment="1"/>
    <xf numFmtId="3" fontId="2" fillId="0" borderId="4" xfId="1" applyNumberFormat="1" applyFont="1" applyBorder="1" applyAlignment="1"/>
    <xf numFmtId="1" fontId="2" fillId="0" borderId="8" xfId="0" applyNumberFormat="1" applyFont="1" applyBorder="1"/>
    <xf numFmtId="3" fontId="2" fillId="1" borderId="0" xfId="0" applyNumberFormat="1" applyFont="1" applyFill="1"/>
    <xf numFmtId="3" fontId="2" fillId="1" borderId="3" xfId="0" applyNumberFormat="1" applyFont="1" applyFill="1" applyBorder="1"/>
    <xf numFmtId="1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/>
    <xf numFmtId="3" fontId="2" fillId="0" borderId="12" xfId="0" applyNumberFormat="1" applyFont="1" applyBorder="1"/>
    <xf numFmtId="3" fontId="2" fillId="0" borderId="6" xfId="0" applyNumberFormat="1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left"/>
    </xf>
    <xf numFmtId="3" fontId="2" fillId="0" borderId="10" xfId="0" applyNumberFormat="1" applyFont="1" applyBorder="1"/>
    <xf numFmtId="1" fontId="2" fillId="0" borderId="11" xfId="0" applyNumberFormat="1" applyFont="1" applyBorder="1"/>
    <xf numFmtId="0" fontId="2" fillId="0" borderId="11" xfId="0" applyFont="1" applyBorder="1"/>
    <xf numFmtId="3" fontId="2" fillId="0" borderId="0" xfId="0" applyNumberFormat="1" applyFont="1"/>
    <xf numFmtId="3" fontId="2" fillId="0" borderId="3" xfId="0" applyNumberFormat="1" applyFont="1" applyBorder="1"/>
    <xf numFmtId="3" fontId="2" fillId="0" borderId="1" xfId="0" applyNumberFormat="1" applyFont="1" applyBorder="1"/>
    <xf numFmtId="3" fontId="2" fillId="0" borderId="4" xfId="0" applyNumberFormat="1" applyFont="1" applyBorder="1"/>
    <xf numFmtId="3" fontId="2" fillId="0" borderId="11" xfId="0" applyNumberFormat="1" applyFont="1" applyBorder="1"/>
    <xf numFmtId="1" fontId="2" fillId="0" borderId="8" xfId="0" applyNumberFormat="1" applyFont="1" applyBorder="1" applyAlignment="1">
      <alignment horizontal="left"/>
    </xf>
    <xf numFmtId="0" fontId="3" fillId="0" borderId="1" xfId="0" applyFont="1" applyBorder="1"/>
    <xf numFmtId="3" fontId="2" fillId="0" borderId="8" xfId="0" applyNumberFormat="1" applyFont="1" applyBorder="1"/>
    <xf numFmtId="3" fontId="2" fillId="1" borderId="13" xfId="0" applyNumberFormat="1" applyFont="1" applyFill="1" applyBorder="1" applyAlignment="1">
      <alignment horizontal="left"/>
    </xf>
    <xf numFmtId="3" fontId="2" fillId="1" borderId="1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3" fontId="2" fillId="1" borderId="0" xfId="0" applyNumberFormat="1" applyFont="1" applyFill="1" applyAlignment="1">
      <alignment horizontal="left"/>
    </xf>
    <xf numFmtId="3" fontId="2" fillId="1" borderId="3" xfId="0" applyNumberFormat="1" applyFont="1" applyFill="1" applyBorder="1" applyAlignment="1">
      <alignment horizontal="left"/>
    </xf>
    <xf numFmtId="3" fontId="2" fillId="0" borderId="0" xfId="0" applyNumberFormat="1" applyFont="1" applyFill="1"/>
    <xf numFmtId="3" fontId="2" fillId="0" borderId="3" xfId="0" applyNumberFormat="1" applyFont="1" applyFill="1" applyBorder="1"/>
    <xf numFmtId="3" fontId="2" fillId="0" borderId="13" xfId="0" applyNumberFormat="1" applyFont="1" applyFill="1" applyBorder="1"/>
    <xf numFmtId="3" fontId="2" fillId="0" borderId="12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2" fillId="0" borderId="14" xfId="0" applyNumberFormat="1" applyFont="1" applyBorder="1"/>
    <xf numFmtId="3" fontId="2" fillId="1" borderId="1" xfId="0" applyNumberFormat="1" applyFont="1" applyFill="1" applyBorder="1"/>
    <xf numFmtId="3" fontId="2" fillId="1" borderId="4" xfId="0" applyNumberFormat="1" applyFont="1" applyFill="1" applyBorder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0" xfId="0" applyNumberFormat="1" applyFont="1" applyBorder="1"/>
    <xf numFmtId="49" fontId="2" fillId="0" borderId="2" xfId="0" applyNumberFormat="1" applyFont="1" applyBorder="1"/>
    <xf numFmtId="1" fontId="2" fillId="0" borderId="10" xfId="0" applyNumberFormat="1" applyFont="1" applyBorder="1"/>
    <xf numFmtId="0" fontId="2" fillId="0" borderId="15" xfId="0" applyFont="1" applyBorder="1"/>
    <xf numFmtId="1" fontId="2" fillId="0" borderId="14" xfId="0" applyNumberFormat="1" applyFont="1" applyBorder="1"/>
    <xf numFmtId="1" fontId="2" fillId="0" borderId="0" xfId="0" applyNumberFormat="1" applyFont="1" applyAlignment="1">
      <alignment horizontal="left"/>
    </xf>
    <xf numFmtId="1" fontId="3" fillId="0" borderId="0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" fontId="2" fillId="0" borderId="7" xfId="0" applyNumberFormat="1" applyFont="1" applyBorder="1"/>
    <xf numFmtId="1" fontId="2" fillId="0" borderId="5" xfId="0" applyNumberFormat="1" applyFont="1" applyBorder="1"/>
    <xf numFmtId="1" fontId="2" fillId="0" borderId="0" xfId="0" applyNumberFormat="1" applyFont="1" applyBorder="1" applyAlignment="1">
      <alignment horizontal="left"/>
    </xf>
    <xf numFmtId="1" fontId="2" fillId="0" borderId="5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fill"/>
    </xf>
    <xf numFmtId="1" fontId="2" fillId="0" borderId="1" xfId="0" applyNumberFormat="1" applyFont="1" applyBorder="1" applyAlignment="1">
      <alignment horizontal="fill"/>
    </xf>
    <xf numFmtId="1" fontId="2" fillId="0" borderId="12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fill"/>
    </xf>
    <xf numFmtId="1" fontId="7" fillId="0" borderId="10" xfId="0" applyNumberFormat="1" applyFont="1" applyBorder="1" applyAlignment="1">
      <alignment horizontal="fill"/>
    </xf>
    <xf numFmtId="0" fontId="2" fillId="0" borderId="0" xfId="0" applyFont="1" applyBorder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3" fontId="2" fillId="0" borderId="1" xfId="1" applyNumberFormat="1" applyFont="1" applyBorder="1"/>
    <xf numFmtId="3" fontId="2" fillId="0" borderId="11" xfId="1" applyNumberFormat="1" applyFont="1" applyBorder="1"/>
    <xf numFmtId="1" fontId="4" fillId="0" borderId="10" xfId="0" applyNumberFormat="1" applyFont="1" applyBorder="1" applyAlignment="1"/>
    <xf numFmtId="3" fontId="2" fillId="0" borderId="10" xfId="1" applyNumberFormat="1" applyFont="1" applyBorder="1" applyAlignment="1"/>
    <xf numFmtId="3" fontId="4" fillId="0" borderId="10" xfId="1" applyNumberFormat="1" applyFont="1" applyBorder="1" applyAlignment="1"/>
    <xf numFmtId="0" fontId="2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1" fontId="7" fillId="0" borderId="0" xfId="0" applyNumberFormat="1" applyFont="1"/>
    <xf numFmtId="0" fontId="2" fillId="0" borderId="0" xfId="0" applyFont="1" applyBorder="1" applyAlignment="1"/>
    <xf numFmtId="1" fontId="2" fillId="0" borderId="0" xfId="0" applyNumberFormat="1" applyFont="1" applyAlignment="1"/>
    <xf numFmtId="9" fontId="2" fillId="0" borderId="11" xfId="2" applyFont="1" applyBorder="1"/>
    <xf numFmtId="1" fontId="2" fillId="0" borderId="2" xfId="0" applyNumberFormat="1" applyFont="1" applyBorder="1" applyAlignment="1"/>
    <xf numFmtId="1" fontId="2" fillId="0" borderId="6" xfId="0" applyNumberFormat="1" applyFont="1" applyBorder="1"/>
    <xf numFmtId="3" fontId="11" fillId="0" borderId="0" xfId="0" applyNumberFormat="1" applyFont="1"/>
    <xf numFmtId="3" fontId="11" fillId="0" borderId="3" xfId="0" applyNumberFormat="1" applyFont="1" applyBorder="1"/>
    <xf numFmtId="3" fontId="11" fillId="0" borderId="13" xfId="0" applyNumberFormat="1" applyFont="1" applyBorder="1"/>
    <xf numFmtId="3" fontId="11" fillId="0" borderId="12" xfId="0" applyNumberFormat="1" applyFont="1" applyBorder="1"/>
    <xf numFmtId="3" fontId="11" fillId="0" borderId="1" xfId="0" applyNumberFormat="1" applyFont="1" applyBorder="1"/>
    <xf numFmtId="3" fontId="11" fillId="0" borderId="4" xfId="0" applyNumberFormat="1" applyFont="1" applyBorder="1"/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wrapText="1"/>
    </xf>
    <xf numFmtId="1" fontId="2" fillId="0" borderId="1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2" fillId="0" borderId="5" xfId="1" applyNumberFormat="1" applyFont="1" applyBorder="1" applyAlignment="1"/>
    <xf numFmtId="3" fontId="11" fillId="2" borderId="12" xfId="0" applyNumberFormat="1" applyFont="1" applyFill="1" applyBorder="1"/>
    <xf numFmtId="3" fontId="5" fillId="0" borderId="11" xfId="1" applyNumberFormat="1" applyFont="1" applyBorder="1"/>
    <xf numFmtId="3" fontId="12" fillId="0" borderId="12" xfId="0" applyNumberFormat="1" applyFont="1" applyBorder="1"/>
    <xf numFmtId="165" fontId="2" fillId="0" borderId="5" xfId="0" applyNumberFormat="1" applyFont="1" applyBorder="1" applyAlignment="1">
      <alignment horizontal="center" vertical="center"/>
    </xf>
    <xf numFmtId="3" fontId="11" fillId="0" borderId="12" xfId="0" applyNumberFormat="1" applyFont="1" applyFill="1" applyBorder="1"/>
    <xf numFmtId="3" fontId="2" fillId="0" borderId="7" xfId="1" applyNumberFormat="1" applyFont="1" applyBorder="1" applyAlignment="1"/>
    <xf numFmtId="1" fontId="2" fillId="0" borderId="5" xfId="0" applyNumberFormat="1" applyFont="1" applyBorder="1" applyAlignment="1">
      <alignment horizontal="center"/>
    </xf>
    <xf numFmtId="3" fontId="2" fillId="0" borderId="12" xfId="1" applyNumberFormat="1" applyFont="1" applyBorder="1" applyAlignment="1"/>
    <xf numFmtId="3" fontId="2" fillId="0" borderId="8" xfId="1" applyNumberFormat="1" applyFont="1" applyBorder="1" applyAlignment="1"/>
    <xf numFmtId="1" fontId="3" fillId="0" borderId="2" xfId="0" applyNumberFormat="1" applyFont="1" applyBorder="1"/>
    <xf numFmtId="1" fontId="2" fillId="0" borderId="15" xfId="0" applyNumberFormat="1" applyFont="1" applyBorder="1" applyAlignment="1">
      <alignment horizontal="center"/>
    </xf>
    <xf numFmtId="3" fontId="2" fillId="0" borderId="6" xfId="1" applyNumberFormat="1" applyFont="1" applyBorder="1" applyAlignment="1"/>
    <xf numFmtId="3" fontId="2" fillId="0" borderId="15" xfId="1" applyNumberFormat="1" applyFont="1" applyBorder="1" applyAlignment="1"/>
    <xf numFmtId="1" fontId="2" fillId="0" borderId="10" xfId="0" applyNumberFormat="1" applyFont="1" applyBorder="1" applyAlignment="1">
      <alignment horizontal="center"/>
    </xf>
    <xf numFmtId="1" fontId="3" fillId="0" borderId="16" xfId="0" applyNumberFormat="1" applyFont="1" applyBorder="1"/>
    <xf numFmtId="1" fontId="2" fillId="0" borderId="17" xfId="0" applyNumberFormat="1" applyFont="1" applyBorder="1" applyAlignment="1">
      <alignment horizontal="right"/>
    </xf>
    <xf numFmtId="3" fontId="2" fillId="0" borderId="18" xfId="1" applyNumberFormat="1" applyFont="1" applyBorder="1" applyAlignment="1"/>
    <xf numFmtId="3" fontId="2" fillId="0" borderId="19" xfId="1" applyNumberFormat="1" applyFont="1" applyBorder="1" applyAlignment="1"/>
    <xf numFmtId="3" fontId="2" fillId="0" borderId="17" xfId="1" applyNumberFormat="1" applyFont="1" applyBorder="1" applyAlignment="1"/>
    <xf numFmtId="0" fontId="6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 vertical="center"/>
    </xf>
    <xf numFmtId="3" fontId="3" fillId="0" borderId="23" xfId="1" applyNumberFormat="1" applyFont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166" fontId="2" fillId="0" borderId="0" xfId="0" applyNumberFormat="1" applyFont="1"/>
    <xf numFmtId="166" fontId="2" fillId="0" borderId="3" xfId="0" applyNumberFormat="1" applyFont="1" applyBorder="1"/>
    <xf numFmtId="166" fontId="2" fillId="0" borderId="10" xfId="0" applyNumberFormat="1" applyFont="1" applyBorder="1"/>
    <xf numFmtId="166" fontId="2" fillId="0" borderId="0" xfId="0" applyNumberFormat="1" applyFont="1" applyBorder="1"/>
    <xf numFmtId="166" fontId="2" fillId="0" borderId="4" xfId="0" applyNumberFormat="1" applyFont="1" applyBorder="1"/>
    <xf numFmtId="3" fontId="2" fillId="0" borderId="9" xfId="1" applyNumberFormat="1" applyFont="1" applyBorder="1" applyAlignment="1"/>
    <xf numFmtId="1" fontId="2" fillId="0" borderId="3" xfId="0" applyNumberFormat="1" applyFont="1" applyBorder="1"/>
    <xf numFmtId="0" fontId="2" fillId="0" borderId="3" xfId="0" applyFont="1" applyBorder="1"/>
    <xf numFmtId="3" fontId="2" fillId="0" borderId="2" xfId="1" applyNumberFormat="1" applyFont="1" applyBorder="1" applyAlignment="1"/>
    <xf numFmtId="3" fontId="2" fillId="0" borderId="11" xfId="1" applyNumberFormat="1" applyFont="1" applyBorder="1" applyAlignment="1"/>
    <xf numFmtId="3" fontId="2" fillId="0" borderId="14" xfId="1" applyNumberFormat="1" applyFont="1" applyBorder="1" applyAlignment="1"/>
    <xf numFmtId="0" fontId="14" fillId="0" borderId="2" xfId="0" applyFont="1" applyBorder="1"/>
    <xf numFmtId="0" fontId="14" fillId="0" borderId="0" xfId="0" applyFont="1" applyBorder="1" applyAlignment="1">
      <alignment horizontal="right"/>
    </xf>
    <xf numFmtId="0" fontId="13" fillId="0" borderId="2" xfId="0" applyFont="1" applyBorder="1"/>
    <xf numFmtId="0" fontId="13" fillId="0" borderId="0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6" xfId="0" applyFont="1" applyBorder="1"/>
    <xf numFmtId="0" fontId="14" fillId="0" borderId="7" xfId="0" applyFont="1" applyBorder="1" applyAlignment="1">
      <alignment horizontal="right"/>
    </xf>
    <xf numFmtId="0" fontId="13" fillId="0" borderId="11" xfId="0" applyFont="1" applyBorder="1"/>
    <xf numFmtId="0" fontId="13" fillId="0" borderId="1" xfId="0" applyFont="1" applyBorder="1" applyAlignment="1">
      <alignment horizontal="right"/>
    </xf>
    <xf numFmtId="0" fontId="14" fillId="0" borderId="8" xfId="0" applyFont="1" applyBorder="1"/>
    <xf numFmtId="0" fontId="14" fillId="0" borderId="13" xfId="0" applyFont="1" applyBorder="1" applyAlignment="1">
      <alignment horizontal="right"/>
    </xf>
    <xf numFmtId="167" fontId="13" fillId="0" borderId="15" xfId="1" applyNumberFormat="1" applyFont="1" applyBorder="1"/>
    <xf numFmtId="167" fontId="13" fillId="0" borderId="10" xfId="1" applyNumberFormat="1" applyFont="1" applyBorder="1"/>
    <xf numFmtId="167" fontId="13" fillId="0" borderId="9" xfId="1" applyNumberFormat="1" applyFont="1" applyBorder="1"/>
    <xf numFmtId="167" fontId="13" fillId="0" borderId="5" xfId="1" applyNumberFormat="1" applyFont="1" applyBorder="1"/>
    <xf numFmtId="167" fontId="13" fillId="0" borderId="3" xfId="1" applyNumberFormat="1" applyFont="1" applyBorder="1"/>
    <xf numFmtId="167" fontId="13" fillId="0" borderId="12" xfId="1" applyNumberFormat="1" applyFont="1" applyBorder="1"/>
    <xf numFmtId="166" fontId="13" fillId="0" borderId="3" xfId="2" applyNumberFormat="1" applyFont="1" applyBorder="1"/>
    <xf numFmtId="166" fontId="13" fillId="0" borderId="10" xfId="2" applyNumberFormat="1" applyFont="1" applyBorder="1"/>
    <xf numFmtId="166" fontId="13" fillId="0" borderId="4" xfId="2" applyNumberFormat="1" applyFont="1" applyBorder="1"/>
    <xf numFmtId="166" fontId="13" fillId="0" borderId="14" xfId="2" applyNumberFormat="1" applyFont="1" applyBorder="1"/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L7" sqref="L7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123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14534128</v>
      </c>
      <c r="E14" s="138">
        <f>E15+E21+E22</f>
        <v>91540782</v>
      </c>
      <c r="F14" s="41">
        <f>(F16-F17)/0.26</f>
        <v>32990219.230769228</v>
      </c>
      <c r="G14" s="42">
        <f>(G16-G17)/0.23</f>
        <v>610117.39130434778</v>
      </c>
      <c r="H14" s="43">
        <f t="shared" ref="H14:H27" si="0">SUM(D14:G14)</f>
        <v>139675246.62207356</v>
      </c>
    </row>
    <row r="15" spans="1:8" hidden="1" outlineLevel="1">
      <c r="A15" s="28"/>
      <c r="B15" s="44" t="s">
        <v>25</v>
      </c>
      <c r="C15" s="203"/>
      <c r="D15" s="46">
        <v>14085944</v>
      </c>
      <c r="E15" s="47">
        <v>91440353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8676855</v>
      </c>
      <c r="G16" s="47">
        <v>140405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99398</v>
      </c>
      <c r="G17" s="47">
        <v>78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332381</v>
      </c>
      <c r="E19" s="127">
        <v>2184171</v>
      </c>
      <c r="F19" s="52"/>
      <c r="G19" s="53"/>
      <c r="H19" s="43">
        <f t="shared" si="0"/>
        <v>2516552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66650</v>
      </c>
      <c r="E21" s="127">
        <v>100429</v>
      </c>
      <c r="F21" s="57"/>
      <c r="G21" s="58"/>
      <c r="H21" s="59">
        <f t="shared" si="0"/>
        <v>167079</v>
      </c>
    </row>
    <row r="22" spans="1:8">
      <c r="A22" s="5"/>
      <c r="B22" s="60" t="s">
        <v>36</v>
      </c>
      <c r="C22" s="54">
        <v>24</v>
      </c>
      <c r="D22" s="128">
        <v>381534</v>
      </c>
      <c r="E22" s="129">
        <v>0</v>
      </c>
      <c r="F22" s="55"/>
      <c r="G22" s="56"/>
      <c r="H22" s="43">
        <f t="shared" si="0"/>
        <v>381534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43">
        <v>425872</v>
      </c>
      <c r="E24" s="129"/>
      <c r="F24" s="55"/>
      <c r="G24" s="56"/>
      <c r="H24" s="43">
        <f t="shared" si="0"/>
        <v>425872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354693</v>
      </c>
      <c r="E28" s="59">
        <f>SUM(E19:E23)-E24</f>
        <v>2284600</v>
      </c>
      <c r="F28" s="59">
        <f>SUM(F19:F23)-F24</f>
        <v>0</v>
      </c>
      <c r="G28" s="59">
        <f>SUM(G19:G23)-G24</f>
        <v>0</v>
      </c>
      <c r="H28" s="56">
        <f>SUM(H19:H23)-H24</f>
        <v>2639293</v>
      </c>
    </row>
    <row r="29" spans="1:8">
      <c r="A29" s="67" t="s">
        <v>43</v>
      </c>
      <c r="B29" s="68"/>
      <c r="C29" s="54">
        <v>40</v>
      </c>
      <c r="D29" s="55">
        <f>D14-D28</f>
        <v>14179435</v>
      </c>
      <c r="E29" s="69">
        <f>E14-E28</f>
        <v>89256182</v>
      </c>
      <c r="F29" s="56">
        <f>F14+F18-F28</f>
        <v>32990219.230769228</v>
      </c>
      <c r="G29" s="55">
        <f>G14-G28</f>
        <v>610117.39130434778</v>
      </c>
      <c r="H29" s="56">
        <f>H14-H28</f>
        <v>137035953.62207356</v>
      </c>
    </row>
    <row r="30" spans="1:8">
      <c r="A30" s="28" t="s">
        <v>44</v>
      </c>
      <c r="B30" s="51" t="s">
        <v>45</v>
      </c>
      <c r="C30" s="39">
        <v>51</v>
      </c>
      <c r="D30" s="130">
        <v>98584</v>
      </c>
      <c r="E30" s="131">
        <v>33540</v>
      </c>
      <c r="F30" s="70"/>
      <c r="G30" s="71"/>
      <c r="H30" s="43">
        <f t="shared" ref="H30:H39" si="1">SUM(D30:G30)</f>
        <v>132124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>
        <v>6071</v>
      </c>
      <c r="E35" s="127"/>
      <c r="F35" s="73"/>
      <c r="G35" s="74"/>
      <c r="H35" s="59">
        <f t="shared" si="1"/>
        <v>6071</v>
      </c>
    </row>
    <row r="36" spans="1:8">
      <c r="A36" s="5"/>
      <c r="B36" s="11" t="s">
        <v>52</v>
      </c>
      <c r="C36" s="39">
        <v>57</v>
      </c>
      <c r="D36" s="128">
        <v>123640</v>
      </c>
      <c r="E36" s="129">
        <v>49367</v>
      </c>
      <c r="F36" s="70"/>
      <c r="G36" s="71"/>
      <c r="H36" s="43">
        <f t="shared" si="1"/>
        <v>173007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228295</v>
      </c>
      <c r="E47" s="56">
        <f>SUM(E30:E41)</f>
        <v>82907</v>
      </c>
      <c r="F47" s="55">
        <f>SUM(F30:F41)</f>
        <v>0</v>
      </c>
      <c r="G47" s="56">
        <f>SUM(G30:G41)</f>
        <v>0</v>
      </c>
      <c r="H47" s="43">
        <f>SUM(H30:H41)</f>
        <v>311202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13951140</v>
      </c>
      <c r="E48" s="56">
        <f>E29-E47</f>
        <v>89173275</v>
      </c>
      <c r="F48" s="55">
        <f>F29-F47</f>
        <v>32990219.230769228</v>
      </c>
      <c r="G48" s="56">
        <f>G29-G47</f>
        <v>610117.39130434778</v>
      </c>
      <c r="H48" s="43">
        <f>SUM(D48:G48)</f>
        <v>136724751.62207356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13951140</v>
      </c>
      <c r="E57" s="65">
        <f>SUM(E48:E56)</f>
        <v>89173275</v>
      </c>
      <c r="F57" s="64">
        <f>SUM(F48:F56)</f>
        <v>32990219.230769228</v>
      </c>
      <c r="G57" s="65">
        <f>SUM(G48:G56)</f>
        <v>610117.39130434778</v>
      </c>
      <c r="H57" s="81">
        <f>SUM(H48:H56)</f>
        <v>136724751.62207356</v>
      </c>
    </row>
    <row r="58" spans="1:8">
      <c r="A58" s="87"/>
      <c r="B58" s="88" t="s">
        <v>75</v>
      </c>
      <c r="C58" s="39"/>
      <c r="D58" s="64">
        <f>D57</f>
        <v>13951140</v>
      </c>
      <c r="E58" s="66">
        <f>E57</f>
        <v>89173275</v>
      </c>
      <c r="F58" s="65">
        <f>F57</f>
        <v>32990219.230769228</v>
      </c>
      <c r="G58" s="81">
        <f>G57</f>
        <v>610117.39130434778</v>
      </c>
      <c r="H58" s="56">
        <f>H57</f>
        <v>136724751.62207356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January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106074910</v>
      </c>
      <c r="F84" s="111">
        <f>(+F28+F29+G29)-(F85-F86)</f>
        <v>33600336.622073576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0/0.26</f>
        <v>0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106074910</v>
      </c>
      <c r="F87" s="111">
        <f>(F84+F85)-F86</f>
        <v>33600336.622073576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32990219.230769228</v>
      </c>
      <c r="G91" s="118">
        <f>G14</f>
        <v>610117.39130434778</v>
      </c>
      <c r="H91" s="119">
        <f>F91+G91</f>
        <v>33600336.622073576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7" fitToHeight="0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D20" sqref="D20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140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17793558</v>
      </c>
      <c r="E14" s="138">
        <f>E15+E21+E22</f>
        <v>99000419</v>
      </c>
      <c r="F14" s="41">
        <f>(F16-F17)/0.26</f>
        <v>33142161.538461536</v>
      </c>
      <c r="G14" s="42">
        <f>(G16-G17)/0.23</f>
        <v>965791.30434782605</v>
      </c>
      <c r="H14" s="43">
        <f t="shared" ref="H14:H27" si="0">SUM(D14:G14)</f>
        <v>150901929.84280935</v>
      </c>
    </row>
    <row r="15" spans="1:8" hidden="1" outlineLevel="1">
      <c r="A15" s="28"/>
      <c r="B15" s="44" t="s">
        <v>25</v>
      </c>
      <c r="C15" s="203"/>
      <c r="D15" s="46">
        <v>17466090</v>
      </c>
      <c r="E15" s="47">
        <v>98882238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8752049</v>
      </c>
      <c r="G16" s="47">
        <v>222132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135087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401522</v>
      </c>
      <c r="E19" s="127">
        <v>2361677</v>
      </c>
      <c r="F19" s="52"/>
      <c r="G19" s="53"/>
      <c r="H19" s="43">
        <f t="shared" si="0"/>
        <v>2763199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62853</v>
      </c>
      <c r="E21" s="127">
        <v>118181</v>
      </c>
      <c r="F21" s="52"/>
      <c r="G21" s="53"/>
      <c r="H21" s="59">
        <f t="shared" si="0"/>
        <v>181034</v>
      </c>
    </row>
    <row r="22" spans="1:8">
      <c r="A22" s="5"/>
      <c r="B22" s="60" t="s">
        <v>36</v>
      </c>
      <c r="C22" s="54">
        <v>24</v>
      </c>
      <c r="D22" s="128">
        <v>264615</v>
      </c>
      <c r="E22" s="129">
        <v>0</v>
      </c>
      <c r="F22" s="52"/>
      <c r="G22" s="53"/>
      <c r="H22" s="43">
        <f t="shared" si="0"/>
        <v>264615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43755</v>
      </c>
      <c r="E24" s="129"/>
      <c r="F24" s="52"/>
      <c r="G24" s="53"/>
      <c r="H24" s="43">
        <f t="shared" si="0"/>
        <v>43755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685235</v>
      </c>
      <c r="E28" s="59">
        <f>SUM(E19:E23)-E24</f>
        <v>2479858</v>
      </c>
      <c r="F28" s="59">
        <f>SUM(F19:F23)-F24</f>
        <v>0</v>
      </c>
      <c r="G28" s="59">
        <f>SUM(G19:G23)-G24</f>
        <v>0</v>
      </c>
      <c r="H28" s="56">
        <f>SUM(H19:H23)-H24</f>
        <v>3165093</v>
      </c>
    </row>
    <row r="29" spans="1:8">
      <c r="A29" s="67" t="s">
        <v>43</v>
      </c>
      <c r="B29" s="68"/>
      <c r="C29" s="54">
        <v>40</v>
      </c>
      <c r="D29" s="55">
        <f>D14-D28</f>
        <v>17108323</v>
      </c>
      <c r="E29" s="69">
        <f>E14-E28</f>
        <v>96520561</v>
      </c>
      <c r="F29" s="56">
        <f>F14+F18-F28</f>
        <v>33142161.538461536</v>
      </c>
      <c r="G29" s="55">
        <f>G14-G28</f>
        <v>965791.30434782605</v>
      </c>
      <c r="H29" s="56">
        <f>H14-H28</f>
        <v>147736836.84280935</v>
      </c>
    </row>
    <row r="30" spans="1:8">
      <c r="A30" s="28" t="s">
        <v>44</v>
      </c>
      <c r="B30" s="51" t="s">
        <v>45</v>
      </c>
      <c r="C30" s="39">
        <v>51</v>
      </c>
      <c r="D30" s="130">
        <v>11989</v>
      </c>
      <c r="E30" s="131"/>
      <c r="F30" s="70"/>
      <c r="G30" s="71"/>
      <c r="H30" s="43">
        <f t="shared" ref="H30:H39" si="1">SUM(D30:G30)</f>
        <v>11989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73864</v>
      </c>
      <c r="E36" s="129"/>
      <c r="F36" s="70"/>
      <c r="G36" s="71"/>
      <c r="H36" s="43">
        <f t="shared" si="1"/>
        <v>73864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85853</v>
      </c>
      <c r="E47" s="56">
        <f>SUM(E30:E41)</f>
        <v>0</v>
      </c>
      <c r="F47" s="55">
        <f>SUM(F30:F41)</f>
        <v>0</v>
      </c>
      <c r="G47" s="56">
        <f>SUM(G30:G41)</f>
        <v>0</v>
      </c>
      <c r="H47" s="43">
        <f>SUM(H30:H41)</f>
        <v>85853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17022470</v>
      </c>
      <c r="E48" s="56">
        <f>E29-E47</f>
        <v>96520561</v>
      </c>
      <c r="F48" s="55">
        <f>F29-F47</f>
        <v>33142161.538461536</v>
      </c>
      <c r="G48" s="56">
        <f>G29-G47</f>
        <v>965791.30434782605</v>
      </c>
      <c r="H48" s="43">
        <f>SUM(D48:G48)</f>
        <v>147650983.84280935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17022470</v>
      </c>
      <c r="E57" s="65">
        <f>SUM(E48:E56)</f>
        <v>96520561</v>
      </c>
      <c r="F57" s="64">
        <f>SUM(F48:F56)</f>
        <v>33142161.538461536</v>
      </c>
      <c r="G57" s="65">
        <f>SUM(G48:G56)</f>
        <v>965791.30434782605</v>
      </c>
      <c r="H57" s="81">
        <f>SUM(H48:H56)</f>
        <v>147650983.84280935</v>
      </c>
    </row>
    <row r="58" spans="1:8">
      <c r="A58" s="87"/>
      <c r="B58" s="88" t="s">
        <v>75</v>
      </c>
      <c r="C58" s="39"/>
      <c r="D58" s="64">
        <f>D57+'Sep17'!D58</f>
        <v>169233788.34</v>
      </c>
      <c r="E58" s="64">
        <f>E57+'Sep17'!E58</f>
        <v>946441852</v>
      </c>
      <c r="F58" s="64">
        <f>F57+'Sep17'!F58</f>
        <v>353235338.46153843</v>
      </c>
      <c r="G58" s="64">
        <f>G57+'Sep17'!G58</f>
        <v>6267360.8695652178</v>
      </c>
      <c r="H58" s="43">
        <f>H57+'Sep17'!H58</f>
        <v>1475178339.6711035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October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116793977</v>
      </c>
      <c r="F84" s="111">
        <f>(+F28+F29+G29)-(F85-F86)</f>
        <v>34107952.842809364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40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116793977</v>
      </c>
      <c r="F87" s="111">
        <f>(F84+F85)-F86</f>
        <v>34107952.842809364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33142161.538461536</v>
      </c>
      <c r="G91" s="118">
        <f>G14</f>
        <v>965791.30434782605</v>
      </c>
      <c r="H91" s="119">
        <f>F91+G91</f>
        <v>34107952.842809364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D20" sqref="D20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141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17431934</v>
      </c>
      <c r="E14" s="138">
        <f>E15+E21+E22</f>
        <v>95694533</v>
      </c>
      <c r="F14" s="41">
        <f>(F16-F17)/0.26</f>
        <v>31884800</v>
      </c>
      <c r="G14" s="42">
        <f>(G16-G17)/0.23</f>
        <v>160600</v>
      </c>
      <c r="H14" s="43">
        <f t="shared" ref="H14:H27" si="0">SUM(D14:G14)</f>
        <v>145171867</v>
      </c>
    </row>
    <row r="15" spans="1:8" hidden="1" outlineLevel="1">
      <c r="A15" s="28"/>
      <c r="B15" s="44" t="s">
        <v>25</v>
      </c>
      <c r="C15" s="203"/>
      <c r="D15" s="46">
        <v>17113384</v>
      </c>
      <c r="E15" s="47">
        <v>95602207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8382520</v>
      </c>
      <c r="G16" s="47">
        <v>37015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92472</v>
      </c>
      <c r="G17" s="47">
        <v>77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397432</v>
      </c>
      <c r="E19" s="127">
        <v>2276260</v>
      </c>
      <c r="F19" s="52"/>
      <c r="G19" s="53"/>
      <c r="H19" s="43">
        <f t="shared" si="0"/>
        <v>2673692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63179</v>
      </c>
      <c r="E21" s="127">
        <v>92326</v>
      </c>
      <c r="F21" s="52"/>
      <c r="G21" s="53"/>
      <c r="H21" s="59">
        <f t="shared" si="0"/>
        <v>155505</v>
      </c>
    </row>
    <row r="22" spans="1:8">
      <c r="A22" s="5"/>
      <c r="B22" s="60" t="s">
        <v>36</v>
      </c>
      <c r="C22" s="54">
        <v>24</v>
      </c>
      <c r="D22" s="128">
        <v>255371</v>
      </c>
      <c r="E22" s="129">
        <v>0</v>
      </c>
      <c r="F22" s="52"/>
      <c r="G22" s="53"/>
      <c r="H22" s="43">
        <f t="shared" si="0"/>
        <v>255371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-273983</v>
      </c>
      <c r="E24" s="129"/>
      <c r="F24" s="52"/>
      <c r="G24" s="53"/>
      <c r="H24" s="43">
        <f t="shared" si="0"/>
        <v>-273983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989965</v>
      </c>
      <c r="E28" s="59">
        <f>SUM(E19:E23)-E24</f>
        <v>2368586</v>
      </c>
      <c r="F28" s="59">
        <f>SUM(F19:F23)-F24</f>
        <v>0</v>
      </c>
      <c r="G28" s="59">
        <f>SUM(G19:G23)-G24</f>
        <v>0</v>
      </c>
      <c r="H28" s="56">
        <f>SUM(H19:H23)-H24</f>
        <v>3358551</v>
      </c>
    </row>
    <row r="29" spans="1:8">
      <c r="A29" s="67" t="s">
        <v>43</v>
      </c>
      <c r="B29" s="68"/>
      <c r="C29" s="54">
        <v>40</v>
      </c>
      <c r="D29" s="55">
        <f>D14-D28</f>
        <v>16441969</v>
      </c>
      <c r="E29" s="69">
        <f>E14-E28</f>
        <v>93325947</v>
      </c>
      <c r="F29" s="56">
        <f>F14+F18-F28</f>
        <v>31884800</v>
      </c>
      <c r="G29" s="55">
        <f>G14-G28</f>
        <v>160600</v>
      </c>
      <c r="H29" s="56">
        <f>H14-H28</f>
        <v>141813316</v>
      </c>
    </row>
    <row r="30" spans="1:8">
      <c r="A30" s="28" t="s">
        <v>44</v>
      </c>
      <c r="B30" s="51" t="s">
        <v>45</v>
      </c>
      <c r="C30" s="39">
        <v>51</v>
      </c>
      <c r="D30" s="130"/>
      <c r="E30" s="131"/>
      <c r="F30" s="70"/>
      <c r="G30" s="71"/>
      <c r="H30" s="43">
        <f t="shared" ref="H30:H39" si="1">SUM(D30:G30)</f>
        <v>0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/>
      <c r="E36" s="129"/>
      <c r="F36" s="70"/>
      <c r="G36" s="71"/>
      <c r="H36" s="43">
        <f t="shared" si="1"/>
        <v>0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0</v>
      </c>
      <c r="E47" s="56">
        <f>SUM(E30:E41)</f>
        <v>0</v>
      </c>
      <c r="F47" s="55">
        <f>SUM(F30:F41)</f>
        <v>0</v>
      </c>
      <c r="G47" s="56">
        <f>SUM(G30:G41)</f>
        <v>0</v>
      </c>
      <c r="H47" s="43">
        <f>SUM(H30:H41)</f>
        <v>0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16441969</v>
      </c>
      <c r="E48" s="56">
        <f>E29-E47</f>
        <v>93325947</v>
      </c>
      <c r="F48" s="55">
        <f>F29-F47</f>
        <v>31884800</v>
      </c>
      <c r="G48" s="56">
        <f>G29-G47</f>
        <v>160600</v>
      </c>
      <c r="H48" s="43">
        <f>SUM(D48:G48)</f>
        <v>141813316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16441969</v>
      </c>
      <c r="E57" s="65">
        <f>SUM(E48:E56)</f>
        <v>93325947</v>
      </c>
      <c r="F57" s="64">
        <f>SUM(F48:F56)</f>
        <v>31884800</v>
      </c>
      <c r="G57" s="65">
        <f>SUM(G48:G56)</f>
        <v>160600</v>
      </c>
      <c r="H57" s="81">
        <f>SUM(H48:H56)</f>
        <v>141813316</v>
      </c>
    </row>
    <row r="58" spans="1:8">
      <c r="A58" s="87"/>
      <c r="B58" s="88" t="s">
        <v>75</v>
      </c>
      <c r="C58" s="39"/>
      <c r="D58" s="64">
        <f>D57+'Oct17'!D58</f>
        <v>185675757.34</v>
      </c>
      <c r="E58" s="64">
        <f>E57+'Oct17'!E58</f>
        <v>1039767799</v>
      </c>
      <c r="F58" s="64">
        <f>F57+'Oct17'!F58</f>
        <v>385120138.46153843</v>
      </c>
      <c r="G58" s="64">
        <f>G57+'Oct17'!G58</f>
        <v>6427960.8695652178</v>
      </c>
      <c r="H58" s="43">
        <f>H57+'Oct17'!H58</f>
        <v>1616991655.6711035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November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113126467</v>
      </c>
      <c r="F84" s="111">
        <f>(+F28+F29+G29)-(F85-F86)</f>
        <v>32045400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40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113126467</v>
      </c>
      <c r="F87" s="111">
        <f>(F84+F85)-F86</f>
        <v>32045400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31884800</v>
      </c>
      <c r="G91" s="118">
        <f>G14</f>
        <v>160600</v>
      </c>
      <c r="H91" s="119">
        <f>F91+G91</f>
        <v>32045400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28" workbookViewId="0">
      <selection activeCell="L83" sqref="L83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142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16668023</v>
      </c>
      <c r="E14" s="138">
        <f>E15+E21+E22</f>
        <v>100078391</v>
      </c>
      <c r="F14" s="41">
        <f>(F16-F17)/0.26</f>
        <v>36424103.846153848</v>
      </c>
      <c r="G14" s="42">
        <f>(G16-G17)/0.23</f>
        <v>2253834.7826086953</v>
      </c>
      <c r="H14" s="43">
        <f t="shared" ref="H14:H27" si="0">SUM(D14:G14)</f>
        <v>155424352.62876254</v>
      </c>
    </row>
    <row r="15" spans="1:8" outlineLevel="1">
      <c r="A15" s="28"/>
      <c r="B15" s="44" t="s">
        <v>25</v>
      </c>
      <c r="C15" s="203"/>
      <c r="D15" s="46">
        <v>16323023</v>
      </c>
      <c r="E15" s="47">
        <v>99975465</v>
      </c>
      <c r="F15" s="41"/>
      <c r="G15" s="42"/>
      <c r="H15" s="43"/>
    </row>
    <row r="16" spans="1:8" outlineLevel="1">
      <c r="A16" s="28"/>
      <c r="B16" s="44" t="s">
        <v>133</v>
      </c>
      <c r="C16" s="203"/>
      <c r="D16" s="46"/>
      <c r="E16" s="47"/>
      <c r="F16" s="46">
        <v>9594535</v>
      </c>
      <c r="G16" s="47">
        <v>518382</v>
      </c>
      <c r="H16" s="43"/>
    </row>
    <row r="17" spans="1:8" outlineLevel="1">
      <c r="A17" s="28"/>
      <c r="B17" s="44" t="s">
        <v>134</v>
      </c>
      <c r="C17" s="203"/>
      <c r="D17" s="46"/>
      <c r="E17" s="47"/>
      <c r="F17" s="46">
        <v>124268</v>
      </c>
      <c r="G17" s="47">
        <v>0</v>
      </c>
      <c r="H17" s="43"/>
    </row>
    <row r="18" spans="1:8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1263423.076923077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374144</v>
      </c>
      <c r="E19" s="127">
        <v>2385820</v>
      </c>
      <c r="F19" s="52"/>
      <c r="G19" s="53"/>
      <c r="H19" s="43">
        <f t="shared" si="0"/>
        <v>2759964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72775</v>
      </c>
      <c r="E21" s="127">
        <v>102926</v>
      </c>
      <c r="F21" s="52"/>
      <c r="G21" s="53"/>
      <c r="H21" s="59">
        <f t="shared" si="0"/>
        <v>175701</v>
      </c>
    </row>
    <row r="22" spans="1:8">
      <c r="A22" s="5"/>
      <c r="B22" s="60" t="s">
        <v>36</v>
      </c>
      <c r="C22" s="54">
        <v>24</v>
      </c>
      <c r="D22" s="128">
        <v>272225</v>
      </c>
      <c r="E22" s="129">
        <v>0</v>
      </c>
      <c r="F22" s="52"/>
      <c r="G22" s="53"/>
      <c r="H22" s="43">
        <f t="shared" si="0"/>
        <v>272225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-573189</v>
      </c>
      <c r="E24" s="129"/>
      <c r="F24" s="52"/>
      <c r="G24" s="53"/>
      <c r="H24" s="43">
        <f t="shared" si="0"/>
        <v>-573189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1292333</v>
      </c>
      <c r="E28" s="59">
        <f>SUM(E19:E23)-E24</f>
        <v>2488746</v>
      </c>
      <c r="F28" s="59">
        <f>SUM(F19:F23)-F24</f>
        <v>0</v>
      </c>
      <c r="G28" s="59">
        <f>SUM(G19:G23)-G24</f>
        <v>0</v>
      </c>
      <c r="H28" s="56">
        <f>SUM(H19:H23)-H24</f>
        <v>3781079</v>
      </c>
    </row>
    <row r="29" spans="1:8">
      <c r="A29" s="67" t="s">
        <v>43</v>
      </c>
      <c r="B29" s="68"/>
      <c r="C29" s="54">
        <v>40</v>
      </c>
      <c r="D29" s="55">
        <f>D14-D28</f>
        <v>15375690</v>
      </c>
      <c r="E29" s="69">
        <f>E14-E28</f>
        <v>97589645</v>
      </c>
      <c r="F29" s="56">
        <f>F14+F18-F28</f>
        <v>37687526.923076928</v>
      </c>
      <c r="G29" s="55">
        <f>G14-G28</f>
        <v>2253834.7826086953</v>
      </c>
      <c r="H29" s="56">
        <f>H14-H28</f>
        <v>151643273.62876254</v>
      </c>
    </row>
    <row r="30" spans="1:8">
      <c r="A30" s="28" t="s">
        <v>44</v>
      </c>
      <c r="B30" s="51" t="s">
        <v>45</v>
      </c>
      <c r="C30" s="39">
        <v>51</v>
      </c>
      <c r="D30" s="130">
        <v>346701</v>
      </c>
      <c r="E30" s="131">
        <v>55022</v>
      </c>
      <c r="F30" s="70"/>
      <c r="G30" s="71"/>
      <c r="H30" s="43">
        <f t="shared" ref="H30:H39" si="1">SUM(D30:G30)</f>
        <v>401723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>
        <v>9868</v>
      </c>
      <c r="E32" s="129"/>
      <c r="F32" s="70"/>
      <c r="G32" s="71"/>
      <c r="H32" s="43">
        <f t="shared" si="1"/>
        <v>9868</v>
      </c>
    </row>
    <row r="33" spans="1:8">
      <c r="A33" s="5"/>
      <c r="B33" s="11" t="s">
        <v>49</v>
      </c>
      <c r="C33" s="39">
        <v>54</v>
      </c>
      <c r="D33" s="126">
        <v>14156</v>
      </c>
      <c r="E33" s="127"/>
      <c r="F33" s="73"/>
      <c r="G33" s="74"/>
      <c r="H33" s="59">
        <f t="shared" si="1"/>
        <v>14156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>
        <v>54419</v>
      </c>
      <c r="E35" s="127"/>
      <c r="F35" s="73"/>
      <c r="G35" s="74"/>
      <c r="H35" s="59">
        <f t="shared" si="1"/>
        <v>54419</v>
      </c>
    </row>
    <row r="36" spans="1:8">
      <c r="A36" s="5"/>
      <c r="B36" s="11" t="s">
        <v>52</v>
      </c>
      <c r="C36" s="39">
        <v>57</v>
      </c>
      <c r="D36" s="128">
        <v>492145</v>
      </c>
      <c r="E36" s="129">
        <v>8810</v>
      </c>
      <c r="F36" s="70"/>
      <c r="G36" s="71"/>
      <c r="H36" s="43">
        <f t="shared" si="1"/>
        <v>500955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917289</v>
      </c>
      <c r="E47" s="56">
        <f>SUM(E30:E41)</f>
        <v>63832</v>
      </c>
      <c r="F47" s="55">
        <f>SUM(F30:F41)</f>
        <v>0</v>
      </c>
      <c r="G47" s="56">
        <f>SUM(G30:G41)</f>
        <v>0</v>
      </c>
      <c r="H47" s="43">
        <f>SUM(H30:H41)</f>
        <v>981121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14458401</v>
      </c>
      <c r="E48" s="56">
        <f>E29-E47</f>
        <v>97525813</v>
      </c>
      <c r="F48" s="55">
        <f>F29-F47</f>
        <v>37687526.923076928</v>
      </c>
      <c r="G48" s="56">
        <f>G29-G47</f>
        <v>2253834.7826086953</v>
      </c>
      <c r="H48" s="43">
        <f>SUM(D48:G48)</f>
        <v>151925575.70568562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14458401</v>
      </c>
      <c r="E57" s="65">
        <f>SUM(E48:E56)</f>
        <v>97525813</v>
      </c>
      <c r="F57" s="64">
        <f>SUM(F48:F56)</f>
        <v>37687526.923076928</v>
      </c>
      <c r="G57" s="65">
        <f>SUM(G48:G56)</f>
        <v>2253834.7826086953</v>
      </c>
      <c r="H57" s="81">
        <f>SUM(H48:H56)</f>
        <v>151925575.70568562</v>
      </c>
    </row>
    <row r="58" spans="1:8">
      <c r="A58" s="87"/>
      <c r="B58" s="88" t="s">
        <v>75</v>
      </c>
      <c r="C58" s="39"/>
      <c r="D58" s="64">
        <f>D57+'Nov17'!D58</f>
        <v>200134158.34</v>
      </c>
      <c r="E58" s="64">
        <f>E57+'Nov17'!E58</f>
        <v>1137293612</v>
      </c>
      <c r="F58" s="64">
        <f>F57+'Nov17'!F58</f>
        <v>422807665.38461536</v>
      </c>
      <c r="G58" s="64">
        <f>G57+'Nov17'!G58</f>
        <v>8681795.652173914</v>
      </c>
      <c r="H58" s="43">
        <f>H57+'Nov17'!H58</f>
        <v>1768917231.3767891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December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116746414</v>
      </c>
      <c r="F84" s="111">
        <f>(+F28+F29+G29)-(F85-F86)</f>
        <v>38677938.628762543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40">
        <f>328490/0.26</f>
        <v>1263423.076923077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116746414</v>
      </c>
      <c r="F87" s="111">
        <f>(F84+F85)-F86</f>
        <v>39941361.705685623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36424103.846153848</v>
      </c>
      <c r="G91" s="118">
        <f>G14</f>
        <v>2253834.7826086953</v>
      </c>
      <c r="H91" s="119">
        <f>F91+G91</f>
        <v>38677938.628762543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tabSelected="1" topLeftCell="A55" workbookViewId="0">
      <selection activeCell="H16" sqref="H16"/>
    </sheetView>
  </sheetViews>
  <sheetFormatPr defaultRowHeight="15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142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142">
        <v>1</v>
      </c>
      <c r="D14" s="41">
        <f>'Jan17'!D14+'Feb17'!D14+'Mar17'!D14+'Apr17'!D14+'May17'!D14+June17!D14+'Jul17'!D14+'Aug17'!D14+'Sep17'!D14+'Oct17'!D14+'Nov17'!D14+'Dec17'!D14</f>
        <v>211157434</v>
      </c>
      <c r="E14" s="138">
        <f>'Jan17'!E14+'Feb17'!E14+'Mar17'!E14+'Apr17'!E14+'May17'!E14+June17!E14+'Jul17'!E14+'Aug17'!E14+'Sep17'!E14+'Oct17'!E14+'Nov17'!E14+'Dec17'!E14</f>
        <v>1167738918</v>
      </c>
      <c r="F14" s="138">
        <f>'Jan17'!F14+'Feb17'!F14+'Mar17'!F14+'Apr17'!F14+'May17'!F14+June17!F14+'Jul17'!F14+'Aug17'!F14+'Sep17'!F14+'Oct17'!F14+'Nov17'!F14+'Dec17'!F14</f>
        <v>400323903.84615386</v>
      </c>
      <c r="G14" s="138">
        <f>'Jan17'!G14+'Feb17'!G14+'Mar17'!G14+'Apr17'!G14+'May17'!G14+June17!G14+'Jul17'!G14+'Aug17'!G14+'Sep17'!G14+'Oct17'!G14+'Nov17'!G14+'Dec17'!G14</f>
        <v>8681795.652173914</v>
      </c>
      <c r="H14" s="151">
        <f>'Jan17'!H14+'Feb17'!H14+'Mar17'!H14+'Apr17'!H14+'May17'!H14+June17!H14+'Jul17'!H14+'Aug17'!H14+'Sep17'!H14+'Oct17'!H14+'Nov17'!H14+'Dec17'!H14</f>
        <v>1787902051.4983277</v>
      </c>
    </row>
    <row r="15" spans="1:8">
      <c r="A15" s="48" t="s">
        <v>28</v>
      </c>
      <c r="B15" s="6" t="s">
        <v>29</v>
      </c>
      <c r="C15" s="45">
        <v>2</v>
      </c>
      <c r="D15" s="41">
        <f>'Jan17'!D18+'Feb17'!D18+'Mar17'!D18+'Apr17'!D18+'May17'!D18+June17!D18+'Jul17'!D18+'Aug17'!D18+'Sep17'!D18+'Oct17'!D18+'Nov17'!D18+'Dec17'!D18</f>
        <v>0</v>
      </c>
      <c r="E15" s="50">
        <f>'Jan17'!E18+'Feb17'!E18+'Mar17'!E18+'Apr17'!E18+'May17'!E18+June17!E18+'Jul17'!E18+'Aug17'!E18+'Sep17'!E18+'Oct17'!E18+'Nov17'!E18+'Dec17'!E18</f>
        <v>0</v>
      </c>
      <c r="F15" s="50">
        <f>'Jan17'!F18+'Feb17'!F18+'Mar17'!F18+'Apr17'!F18+'May17'!F18+June17!F18+'Jul17'!F18+'Aug17'!F18+'Sep17'!F18+'Oct17'!F18+'Nov17'!F18+'Dec17'!F18</f>
        <v>22483761.538461532</v>
      </c>
      <c r="G15" s="50">
        <f>'Jan17'!G18+'Feb17'!G18+'Mar17'!G18+'Apr17'!G18+'May17'!G18+June17!G18+'Jul17'!G18+'Aug17'!G18+'Sep17'!G18+'Oct17'!G18+'Nov17'!G18+'Dec17'!G18</f>
        <v>0</v>
      </c>
      <c r="H15" s="113">
        <f>F15</f>
        <v>22483761.538461532</v>
      </c>
    </row>
    <row r="16" spans="1:8">
      <c r="A16" s="5" t="s">
        <v>30</v>
      </c>
      <c r="B16" s="125" t="s">
        <v>31</v>
      </c>
      <c r="C16" s="145">
        <v>21</v>
      </c>
      <c r="D16" s="150">
        <f>'Jan17'!D19+'Feb17'!D19+'Mar17'!D19+'Apr17'!D19+'May17'!D19+June17!D19+'Jul17'!D19+'Aug17'!D19+'Sep17'!D19+'Oct17'!D19+'Nov17'!D19+'Dec17'!D19</f>
        <v>4777080</v>
      </c>
      <c r="E16" s="138">
        <f>'Jan17'!E19+'Feb17'!E19+'Mar17'!E19+'Apr17'!E19+'May17'!E19+June17!E19+'Jul17'!E19+'Aug17'!E19+'Sep17'!E19+'Oct17'!E19+'Nov17'!E19+'Dec17'!E19</f>
        <v>27791301</v>
      </c>
      <c r="F16" s="138">
        <f>'Jan17'!F19+'Feb17'!F19+'Mar17'!F19+'Apr17'!F19+'May17'!F19+June17!F19+'Jul17'!F19+'Aug17'!F19+'Sep17'!F19+'Oct17'!F19+'Nov17'!F19+'Dec17'!F19</f>
        <v>0</v>
      </c>
      <c r="G16" s="138">
        <f>'Jan17'!G19+'Feb17'!G19+'Mar17'!G19+'Apr17'!G19+'May17'!G19+June17!G19+'Jul17'!G19+'Aug17'!G19+'Sep17'!G19+'Oct17'!G19+'Nov17'!G19+'Dec17'!G19</f>
        <v>0</v>
      </c>
      <c r="H16" s="151">
        <f>'Jan17'!H19+'Feb17'!H19+'Mar17'!H19+'Apr17'!H19+'May17'!H19+June17!H19+'Jul17'!H19+'Aug17'!H19+'Sep17'!H19+'Oct17'!H19+'Nov17'!H19+'Dec17'!H19</f>
        <v>32568381</v>
      </c>
    </row>
    <row r="17" spans="1:8">
      <c r="A17" s="5" t="s">
        <v>32</v>
      </c>
      <c r="B17" s="174" t="s">
        <v>33</v>
      </c>
      <c r="C17" s="37">
        <v>22</v>
      </c>
      <c r="D17" s="176">
        <f>'Jan17'!D20+'Feb17'!D20+'Mar17'!D20+'Apr17'!D20+'May17'!D20+June17!D20+'Jul17'!D20+'Aug17'!D20+'Sep17'!D20+'Oct17'!D20+'Nov17'!D20+'Dec17'!D20</f>
        <v>1895</v>
      </c>
      <c r="E17" s="42">
        <f>'Jan17'!E20+'Feb17'!E20+'Mar17'!E20+'Apr17'!E20+'May17'!E20+June17!E20+'Jul17'!E20+'Aug17'!E20+'Sep17'!E20+'Oct17'!E20+'Nov17'!E20+'Dec17'!E20</f>
        <v>0</v>
      </c>
      <c r="F17" s="42">
        <f>'Jan17'!F20+'Feb17'!F20+'Mar17'!F20+'Apr17'!F20+'May17'!F20+June17!F20+'Jul17'!F20+'Aug17'!F20+'Sep17'!F20+'Oct17'!F20+'Nov17'!F20+'Dec17'!F20</f>
        <v>0</v>
      </c>
      <c r="G17" s="42">
        <f>'Jan17'!G20+'Feb17'!G20+'Mar17'!G20+'Apr17'!G20+'May17'!G20+June17!G20+'Jul17'!G20+'Aug17'!G20+'Sep17'!G20+'Oct17'!G20+'Nov17'!G20+'Dec17'!G20</f>
        <v>0</v>
      </c>
      <c r="H17" s="113">
        <f>'Jan17'!H20+'Feb17'!H20+'Mar17'!H20+'Apr17'!H20+'May17'!H20+June17!H20+'Jul17'!H20+'Aug17'!H20+'Sep17'!H20+'Oct17'!H20+'Nov17'!H20+'Dec17'!H20</f>
        <v>1895</v>
      </c>
    </row>
    <row r="18" spans="1:8">
      <c r="A18" s="5" t="s">
        <v>34</v>
      </c>
      <c r="B18" s="174" t="s">
        <v>35</v>
      </c>
      <c r="C18" s="37">
        <v>23</v>
      </c>
      <c r="D18" s="176">
        <f>'Jan17'!D21+'Feb17'!D21+'Mar17'!D21+'Apr17'!D21+'May17'!D21+June17!D21+'Jul17'!D21+'Aug17'!D21+'Sep17'!D21+'Oct17'!D21+'Nov17'!D21+'Dec17'!D21</f>
        <v>784491</v>
      </c>
      <c r="E18" s="42">
        <f>'Jan17'!E21+'Feb17'!E21+'Mar17'!E21+'Apr17'!E21+'May17'!E21+June17!E21+'Jul17'!E21+'Aug17'!E21+'Sep17'!E21+'Oct17'!E21+'Nov17'!E21+'Dec17'!E21</f>
        <v>1401878</v>
      </c>
      <c r="F18" s="42">
        <f>'Jan17'!F21+'Feb17'!F21+'Mar17'!F21+'Apr17'!F21+'May17'!F21+June17!F21+'Jul17'!F21+'Aug17'!F21+'Sep17'!F21+'Oct17'!F21+'Nov17'!F21+'Dec17'!F21</f>
        <v>0</v>
      </c>
      <c r="G18" s="42">
        <f>'Jan17'!G21+'Feb17'!G21+'Mar17'!G21+'Apr17'!G21+'May17'!G21+June17!G21+'Jul17'!G21+'Aug17'!G21+'Sep17'!G21+'Oct17'!G21+'Nov17'!G21+'Dec17'!G21</f>
        <v>0</v>
      </c>
      <c r="H18" s="113">
        <f>'Jan17'!H21+'Feb17'!H21+'Mar17'!H21+'Apr17'!H21+'May17'!H21+June17!H21+'Jul17'!H21+'Aug17'!H21+'Sep17'!H21+'Oct17'!H21+'Nov17'!H21+'Dec17'!H21</f>
        <v>2186369</v>
      </c>
    </row>
    <row r="19" spans="1:8">
      <c r="A19" s="5"/>
      <c r="B19" s="174" t="s">
        <v>36</v>
      </c>
      <c r="C19" s="37">
        <v>24</v>
      </c>
      <c r="D19" s="176">
        <f>'Jan17'!D22+'Feb17'!D22+'Mar17'!D22+'Apr17'!D22+'May17'!D22+June17!D22+'Jul17'!D22+'Aug17'!D22+'Sep17'!D22+'Oct17'!D22+'Nov17'!D22+'Dec17'!D22</f>
        <v>5554253</v>
      </c>
      <c r="E19" s="42">
        <f>'Jan17'!E22+'Feb17'!E22+'Mar17'!E22+'Apr17'!E22+'May17'!E22+June17!E22+'Jul17'!E22+'Aug17'!E22+'Sep17'!E22+'Oct17'!E22+'Nov17'!E22+'Dec17'!E22</f>
        <v>3800</v>
      </c>
      <c r="F19" s="42">
        <f>'Jan17'!F22+'Feb17'!F22+'Mar17'!F22+'Apr17'!F22+'May17'!F22+June17!F22+'Jul17'!F22+'Aug17'!F22+'Sep17'!F22+'Oct17'!F22+'Nov17'!F22+'Dec17'!F22</f>
        <v>0</v>
      </c>
      <c r="G19" s="42">
        <f>'Jan17'!G22+'Feb17'!G22+'Mar17'!G22+'Apr17'!G22+'May17'!G22+June17!G22+'Jul17'!G22+'Aug17'!G22+'Sep17'!G22+'Oct17'!G22+'Nov17'!G22+'Dec17'!G22</f>
        <v>0</v>
      </c>
      <c r="H19" s="113">
        <f>'Jan17'!H22+'Feb17'!H22+'Mar17'!H22+'Apr17'!H22+'May17'!H22+June17!H22+'Jul17'!H22+'Aug17'!H22+'Sep17'!H22+'Oct17'!H22+'Nov17'!H22+'Dec17'!H22</f>
        <v>5558053</v>
      </c>
    </row>
    <row r="20" spans="1:8">
      <c r="A20" s="5"/>
      <c r="B20" s="175" t="s">
        <v>37</v>
      </c>
      <c r="C20" s="37">
        <v>25</v>
      </c>
      <c r="D20" s="176">
        <f>'Jan17'!D23+'Feb17'!D23+'Mar17'!D23+'Apr17'!D23+'May17'!D23+June17!D23+'Jul17'!D23+'Aug17'!D23+'Sep17'!D23+'Oct17'!D23+'Nov17'!D23+'Dec17'!D23</f>
        <v>0</v>
      </c>
      <c r="E20" s="42">
        <f>'Jan17'!E23+'Feb17'!E23+'Mar17'!E23+'Apr17'!E23+'May17'!E23+June17!E23+'Jul17'!E23+'Aug17'!E23+'Sep17'!E23+'Oct17'!E23+'Nov17'!E23+'Dec17'!E23</f>
        <v>0</v>
      </c>
      <c r="F20" s="42">
        <f>'Jan17'!F23+'Feb17'!F23+'Mar17'!F23+'Apr17'!F23+'May17'!F23+June17!F23+'Jul17'!F23+'Aug17'!F23+'Sep17'!F23+'Oct17'!F23+'Nov17'!F23+'Dec17'!F23</f>
        <v>0</v>
      </c>
      <c r="G20" s="42">
        <f>'Jan17'!G23+'Feb17'!G23+'Mar17'!G23+'Apr17'!G23+'May17'!G23+June17!G23+'Jul17'!G23+'Aug17'!G23+'Sep17'!G23+'Oct17'!G23+'Nov17'!G23+'Dec17'!G23</f>
        <v>0</v>
      </c>
      <c r="H20" s="113">
        <f>'Jan17'!H23+'Feb17'!H23+'Mar17'!H23+'Apr17'!H23+'May17'!H23+June17!H23+'Jul17'!H23+'Aug17'!H23+'Sep17'!H23+'Oct17'!H23+'Nov17'!H23+'Dec17'!H23</f>
        <v>0</v>
      </c>
    </row>
    <row r="21" spans="1:8">
      <c r="A21" s="5"/>
      <c r="B21" s="175" t="s">
        <v>38</v>
      </c>
      <c r="C21" s="37">
        <v>26</v>
      </c>
      <c r="D21" s="176">
        <f>'Jan17'!D24+'Feb17'!D24+'Mar17'!D24+'Apr17'!D24+'May17'!D24+June17!D24+'Jul17'!D24+'Aug17'!D24+'Sep17'!D24+'Oct17'!D24+'Nov17'!D24+'Dec17'!D24</f>
        <v>1805001.3399999999</v>
      </c>
      <c r="E21" s="42">
        <f>'Jan17'!E24+'Feb17'!E24+'Mar17'!E24+'Apr17'!E24+'May17'!E24+June17!E24+'Jul17'!E24+'Aug17'!E24+'Sep17'!E24+'Oct17'!E24+'Nov17'!E24+'Dec17'!E24</f>
        <v>0</v>
      </c>
      <c r="F21" s="42">
        <f>'Jan17'!F24+'Feb17'!F24+'Mar17'!F24+'Apr17'!F24+'May17'!F24+June17!F24+'Jul17'!F24+'Aug17'!F24+'Sep17'!F24+'Oct17'!F24+'Nov17'!F24+'Dec17'!F24</f>
        <v>0</v>
      </c>
      <c r="G21" s="42">
        <f>'Jan17'!G24+'Feb17'!G24+'Mar17'!G24+'Apr17'!G24+'May17'!G24+June17!G24+'Jul17'!G24+'Aug17'!G24+'Sep17'!G24+'Oct17'!G24+'Nov17'!G24+'Dec17'!G24</f>
        <v>0</v>
      </c>
      <c r="H21" s="113">
        <f>'Jan17'!H24+'Feb17'!H24+'Mar17'!H24+'Apr17'!H24+'May17'!H24+June17!H24+'Jul17'!H24+'Aug17'!H24+'Sep17'!H24+'Oct17'!H24+'Nov17'!H24+'Dec17'!H24</f>
        <v>1805001.3399999999</v>
      </c>
    </row>
    <row r="22" spans="1:8">
      <c r="A22" s="5"/>
      <c r="B22" s="175" t="s">
        <v>39</v>
      </c>
      <c r="C22" s="37">
        <v>27</v>
      </c>
      <c r="D22" s="176">
        <f>'Jan17'!D25+'Feb17'!D25+'Mar17'!D25+'Apr17'!D25+'May17'!D25+June17!D25+'Jul17'!D25+'Aug17'!D25+'Sep17'!D25+'Oct17'!D25+'Nov17'!D25+'Dec17'!D25</f>
        <v>0</v>
      </c>
      <c r="E22" s="42">
        <f>'Jan17'!E25+'Feb17'!E25+'Mar17'!E25+'Apr17'!E25+'May17'!E25+June17!E25+'Jul17'!E25+'Aug17'!E25+'Sep17'!E25+'Oct17'!E25+'Nov17'!E25+'Dec17'!E25</f>
        <v>0</v>
      </c>
      <c r="F22" s="42">
        <f>'Jan17'!F25+'Feb17'!F25+'Mar17'!F25+'Apr17'!F25+'May17'!F25+June17!F25+'Jul17'!F25+'Aug17'!F25+'Sep17'!F25+'Oct17'!F25+'Nov17'!F25+'Dec17'!F25</f>
        <v>0</v>
      </c>
      <c r="G22" s="42">
        <f>'Jan17'!G25+'Feb17'!G25+'Mar17'!G25+'Apr17'!G25+'May17'!G25+June17!G25+'Jul17'!G25+'Aug17'!G25+'Sep17'!G25+'Oct17'!G25+'Nov17'!G25+'Dec17'!G25</f>
        <v>0</v>
      </c>
      <c r="H22" s="113">
        <f>'Jan17'!H25+'Feb17'!H25+'Mar17'!H25+'Apr17'!H25+'May17'!H25+June17!H25+'Jul17'!H25+'Aug17'!H25+'Sep17'!H25+'Oct17'!H25+'Nov17'!H25+'Dec17'!H25</f>
        <v>0</v>
      </c>
    </row>
    <row r="23" spans="1:8">
      <c r="A23" s="5"/>
      <c r="B23" s="175" t="s">
        <v>40</v>
      </c>
      <c r="C23" s="37">
        <v>28</v>
      </c>
      <c r="D23" s="176">
        <f>'Jan17'!D26+'Feb17'!D26+'Mar17'!D26+'Apr17'!D26+'May17'!D26+June17!D26+'Jul17'!D26+'Aug17'!D26+'Sep17'!D26+'Oct17'!D26+'Nov17'!D26+'Dec17'!D26</f>
        <v>0</v>
      </c>
      <c r="E23" s="42">
        <f>'Jan17'!E26+'Feb17'!E26+'Mar17'!E26+'Apr17'!E26+'May17'!E26+June17!E26+'Jul17'!E26+'Aug17'!E26+'Sep17'!E26+'Oct17'!E26+'Nov17'!E26+'Dec17'!E26</f>
        <v>0</v>
      </c>
      <c r="F23" s="42">
        <f>'Jan17'!F26+'Feb17'!F26+'Mar17'!F26+'Apr17'!F26+'May17'!F26+June17!F26+'Jul17'!F26+'Aug17'!F26+'Sep17'!F26+'Oct17'!F26+'Nov17'!F26+'Dec17'!F26</f>
        <v>0</v>
      </c>
      <c r="G23" s="42">
        <f>'Jan17'!G26+'Feb17'!G26+'Mar17'!G26+'Apr17'!G26+'May17'!G26+June17!G26+'Jul17'!G26+'Aug17'!G26+'Sep17'!G26+'Oct17'!G26+'Nov17'!G26+'Dec17'!G26</f>
        <v>0</v>
      </c>
      <c r="H23" s="113">
        <f>'Jan17'!H26+'Feb17'!H26+'Mar17'!H26+'Apr17'!H26+'May17'!H26+June17!H26+'Jul17'!H26+'Aug17'!H26+'Sep17'!H26+'Oct17'!H26+'Nov17'!H26+'Dec17'!H26</f>
        <v>0</v>
      </c>
    </row>
    <row r="24" spans="1:8">
      <c r="A24" s="5"/>
      <c r="B24" s="5" t="s">
        <v>41</v>
      </c>
      <c r="C24" s="39">
        <v>29</v>
      </c>
      <c r="D24" s="176">
        <f>'Jan17'!D27+'Feb17'!D27+'Mar17'!D27+'Apr17'!D27+'May17'!D27+June17!D27+'Jul17'!D27+'Aug17'!D27+'Sep17'!D27+'Oct17'!D27+'Nov17'!D27+'Dec17'!D27</f>
        <v>0</v>
      </c>
      <c r="E24" s="42">
        <f>'Jan17'!E27+'Feb17'!E27+'Mar17'!E27+'Apr17'!E27+'May17'!E27+June17!E27+'Jul17'!E27+'Aug17'!E27+'Sep17'!E27+'Oct17'!E27+'Nov17'!E27+'Dec17'!E27</f>
        <v>0</v>
      </c>
      <c r="F24" s="42">
        <f>'Jan17'!F27+'Feb17'!F27+'Mar17'!F27+'Apr17'!F27+'May17'!F27+June17!F27+'Jul17'!F27+'Aug17'!F27+'Sep17'!F27+'Oct17'!F27+'Nov17'!F27+'Dec17'!F27</f>
        <v>0</v>
      </c>
      <c r="G24" s="42">
        <f>'Jan17'!G27+'Feb17'!G27+'Mar17'!G27+'Apr17'!G27+'May17'!G27+June17!G27+'Jul17'!G27+'Aug17'!G27+'Sep17'!G27+'Oct17'!G27+'Nov17'!G27+'Dec17'!G27</f>
        <v>0</v>
      </c>
      <c r="H24" s="113">
        <f>'Jan17'!H27+'Feb17'!H27+'Mar17'!H27+'Apr17'!H27+'May17'!H27+June17!H27+'Jul17'!H27+'Aug17'!H27+'Sep17'!H27+'Oct17'!H27+'Nov17'!H27+'Dec17'!H27</f>
        <v>0</v>
      </c>
    </row>
    <row r="25" spans="1:8">
      <c r="A25" s="5"/>
      <c r="B25" s="51" t="s">
        <v>42</v>
      </c>
      <c r="C25" s="37">
        <v>30</v>
      </c>
      <c r="D25" s="147">
        <f>'Jan17'!D28+'Feb17'!D28+'Mar17'!D28+'Apr17'!D28+'May17'!D28+June17!D28+'Jul17'!D28+'Aug17'!D28+'Sep17'!D28+'Oct17'!D28+'Nov17'!D28+'Dec17'!D28</f>
        <v>9312717.6600000001</v>
      </c>
      <c r="E25" s="146">
        <f>'Jan17'!E28+'Feb17'!E28+'Mar17'!E28+'Apr17'!E28+'May17'!E28+June17!E28+'Jul17'!E28+'Aug17'!E28+'Sep17'!E28+'Oct17'!E28+'Nov17'!E28+'Dec17'!E28</f>
        <v>29196979</v>
      </c>
      <c r="F25" s="146">
        <f>'Jan17'!F28+'Feb17'!F28+'Mar17'!F28+'Apr17'!F28+'May17'!F28+June17!F28+'Jul17'!F28+'Aug17'!F28+'Sep17'!F28+'Oct17'!F28+'Nov17'!F28+'Dec17'!F28</f>
        <v>0</v>
      </c>
      <c r="G25" s="146">
        <f>'Jan17'!G28+'Feb17'!G28+'Mar17'!G28+'Apr17'!G28+'May17'!G28+June17!G28+'Jul17'!G28+'Aug17'!G28+'Sep17'!G28+'Oct17'!G28+'Nov17'!G28+'Dec17'!G28</f>
        <v>0</v>
      </c>
      <c r="H25" s="173">
        <f>'Jan17'!H28+'Feb17'!H28+'Mar17'!H28+'Apr17'!H28+'May17'!H28+June17!H28+'Jul17'!H28+'Aug17'!H28+'Sep17'!H28+'Oct17'!H28+'Nov17'!H28+'Dec17'!H28</f>
        <v>38509696.659999996</v>
      </c>
    </row>
    <row r="26" spans="1:8">
      <c r="A26" s="67" t="s">
        <v>43</v>
      </c>
      <c r="B26" s="68"/>
      <c r="C26" s="54">
        <v>40</v>
      </c>
      <c r="D26" s="177">
        <f>'Jan17'!D29+'Feb17'!D29+'Mar17'!D29+'Apr17'!D29+'May17'!D29+June17!D29+'Jul17'!D29+'Aug17'!D29+'Sep17'!D29+'Oct17'!D29+'Nov17'!D29+'Dec17'!D29</f>
        <v>201844716.34</v>
      </c>
      <c r="E26" s="50">
        <f>'Jan17'!E29+'Feb17'!E29+'Mar17'!E29+'Apr17'!E29+'May17'!E29+June17!E29+'Jul17'!E29+'Aug17'!E29+'Sep17'!E29+'Oct17'!E29+'Nov17'!E29+'Dec17'!E29</f>
        <v>1138541939</v>
      </c>
      <c r="F26" s="50">
        <f>'Jan17'!F29+'Feb17'!F29+'Mar17'!F29+'Apr17'!F29+'May17'!F29+June17!F29+'Jul17'!F29+'Aug17'!F29+'Sep17'!F29+'Oct17'!F29+'Nov17'!F29+'Dec17'!F29</f>
        <v>422807665.38461536</v>
      </c>
      <c r="G26" s="50">
        <f>'Jan17'!G29+'Feb17'!G29+'Mar17'!G29+'Apr17'!G29+'May17'!G29+June17!G29+'Jul17'!G29+'Aug17'!G29+'Sep17'!G29+'Oct17'!G29+'Nov17'!G29+'Dec17'!G29</f>
        <v>8681795.652173914</v>
      </c>
      <c r="H26" s="178">
        <f>'Jan17'!H29+'Feb17'!H29+'Mar17'!H29+'Apr17'!H29+'May17'!H29+June17!H29+'Jul17'!H29+'Aug17'!H29+'Sep17'!H29+'Oct17'!H29+'Nov17'!H29+'Dec17'!H29</f>
        <v>1749392354.8383279</v>
      </c>
    </row>
    <row r="27" spans="1:8">
      <c r="A27" s="28" t="s">
        <v>44</v>
      </c>
      <c r="B27" s="125" t="s">
        <v>45</v>
      </c>
      <c r="C27" s="37">
        <v>51</v>
      </c>
      <c r="D27" s="41">
        <f>'Jan17'!D30+'Feb17'!D30+'Mar17'!D30+'Apr17'!D30+'May17'!D30+June17!D30+'Jul17'!D30+'Aug17'!D30+'Sep17'!D30+'Oct17'!D30+'Nov17'!D30+'Dec17'!D30</f>
        <v>592749</v>
      </c>
      <c r="E27" s="42">
        <f>'Jan17'!E30+'Feb17'!E30+'Mar17'!E30+'Apr17'!E30+'May17'!E30+June17!E30+'Jul17'!E30+'Aug17'!E30+'Sep17'!E30+'Oct17'!E30+'Nov17'!E30+'Dec17'!E30</f>
        <v>160367</v>
      </c>
      <c r="F27" s="42">
        <f>'Jan17'!F30+'Feb17'!F30+'Mar17'!F30+'Apr17'!F30+'May17'!F30+June17!F30+'Jul17'!F30+'Aug17'!F30+'Sep17'!F30+'Oct17'!F30+'Nov17'!F30+'Dec17'!F30</f>
        <v>0</v>
      </c>
      <c r="G27" s="42">
        <f>'Jan17'!G30+'Feb17'!G30+'Mar17'!G30+'Apr17'!G30+'May17'!G30+June17!G30+'Jul17'!G30+'Aug17'!G30+'Sep17'!G30+'Oct17'!G30+'Nov17'!G30+'Dec17'!G30</f>
        <v>0</v>
      </c>
      <c r="H27" s="113">
        <f>'Jan17'!H30+'Feb17'!H30+'Mar17'!H30+'Apr17'!H30+'May17'!H30+June17!H30+'Jul17'!H30+'Aug17'!H30+'Sep17'!H30+'Oct17'!H30+'Nov17'!H30+'Dec17'!H30</f>
        <v>753116</v>
      </c>
    </row>
    <row r="28" spans="1:8">
      <c r="A28" s="72" t="s">
        <v>46</v>
      </c>
      <c r="B28" s="174" t="s">
        <v>47</v>
      </c>
      <c r="C28" s="37">
        <v>52</v>
      </c>
      <c r="D28" s="41">
        <f>'Jan17'!D31+'Feb17'!D31+'Mar17'!D31+'Apr17'!D31+'May17'!D31+June17!D31+'Jul17'!D31+'Aug17'!D31+'Sep17'!D31+'Oct17'!D31+'Nov17'!D31+'Dec17'!D31</f>
        <v>0</v>
      </c>
      <c r="E28" s="42">
        <f>'Jan17'!E31+'Feb17'!E31+'Mar17'!E31+'Apr17'!E31+'May17'!E31+June17!E31+'Jul17'!E31+'Aug17'!E31+'Sep17'!E31+'Oct17'!E31+'Nov17'!E31+'Dec17'!E31</f>
        <v>0</v>
      </c>
      <c r="F28" s="42">
        <f>'Jan17'!F31+'Feb17'!F31+'Mar17'!F31+'Apr17'!F31+'May17'!F31+June17!F31+'Jul17'!F31+'Aug17'!F31+'Sep17'!F31+'Oct17'!F31+'Nov17'!F31+'Dec17'!F31</f>
        <v>0</v>
      </c>
      <c r="G28" s="42">
        <f>'Jan17'!G31+'Feb17'!G31+'Mar17'!G31+'Apr17'!G31+'May17'!G31+June17!G31+'Jul17'!G31+'Aug17'!G31+'Sep17'!G31+'Oct17'!G31+'Nov17'!G31+'Dec17'!G31</f>
        <v>0</v>
      </c>
      <c r="H28" s="113">
        <f>'Jan17'!H31+'Feb17'!H31+'Mar17'!H31+'Apr17'!H31+'May17'!H31+June17!H31+'Jul17'!H31+'Aug17'!H31+'Sep17'!H31+'Oct17'!H31+'Nov17'!H31+'Dec17'!H31</f>
        <v>0</v>
      </c>
    </row>
    <row r="29" spans="1:8">
      <c r="A29" s="5"/>
      <c r="B29" s="174" t="s">
        <v>48</v>
      </c>
      <c r="C29" s="37">
        <v>53</v>
      </c>
      <c r="D29" s="41">
        <f>'Jan17'!D32+'Feb17'!D32+'Mar17'!D32+'Apr17'!D32+'May17'!D32+June17!D32+'Jul17'!D32+'Aug17'!D32+'Sep17'!D32+'Oct17'!D32+'Nov17'!D32+'Dec17'!D32</f>
        <v>9868</v>
      </c>
      <c r="E29" s="42">
        <f>'Jan17'!E32+'Feb17'!E32+'Mar17'!E32+'Apr17'!E32+'May17'!E32+June17!E32+'Jul17'!E32+'Aug17'!E32+'Sep17'!E32+'Oct17'!E32+'Nov17'!E32+'Dec17'!E32</f>
        <v>0</v>
      </c>
      <c r="F29" s="42">
        <f>'Jan17'!F32+'Feb17'!F32+'Mar17'!F32+'Apr17'!F32+'May17'!F32+June17!F32+'Jul17'!F32+'Aug17'!F32+'Sep17'!F32+'Oct17'!F32+'Nov17'!F32+'Dec17'!F32</f>
        <v>0</v>
      </c>
      <c r="G29" s="42">
        <f>'Jan17'!G32+'Feb17'!G32+'Mar17'!G32+'Apr17'!G32+'May17'!G32+June17!G32+'Jul17'!G32+'Aug17'!G32+'Sep17'!G32+'Oct17'!G32+'Nov17'!G32+'Dec17'!G32</f>
        <v>0</v>
      </c>
      <c r="H29" s="113">
        <f>'Jan17'!H32+'Feb17'!H32+'Mar17'!H32+'Apr17'!H32+'May17'!H32+June17!H32+'Jul17'!H32+'Aug17'!H32+'Sep17'!H32+'Oct17'!H32+'Nov17'!H32+'Dec17'!H32</f>
        <v>9868</v>
      </c>
    </row>
    <row r="30" spans="1:8">
      <c r="A30" s="5"/>
      <c r="B30" s="174" t="s">
        <v>49</v>
      </c>
      <c r="C30" s="37">
        <v>54</v>
      </c>
      <c r="D30" s="41">
        <f>'Jan17'!D33+'Feb17'!D33+'Mar17'!D33+'Apr17'!D33+'May17'!D33+June17!D33+'Jul17'!D33+'Aug17'!D33+'Sep17'!D33+'Oct17'!D33+'Nov17'!D33+'Dec17'!D33</f>
        <v>14156</v>
      </c>
      <c r="E30" s="42">
        <f>'Jan17'!E33+'Feb17'!E33+'Mar17'!E33+'Apr17'!E33+'May17'!E33+June17!E33+'Jul17'!E33+'Aug17'!E33+'Sep17'!E33+'Oct17'!E33+'Nov17'!E33+'Dec17'!E33</f>
        <v>0</v>
      </c>
      <c r="F30" s="42">
        <f>'Jan17'!F33+'Feb17'!F33+'Mar17'!F33+'Apr17'!F33+'May17'!F33+June17!F33+'Jul17'!F33+'Aug17'!F33+'Sep17'!F33+'Oct17'!F33+'Nov17'!F33+'Dec17'!F33</f>
        <v>0</v>
      </c>
      <c r="G30" s="42">
        <f>'Jan17'!G33+'Feb17'!G33+'Mar17'!G33+'Apr17'!G33+'May17'!G33+June17!G33+'Jul17'!G33+'Aug17'!G33+'Sep17'!G33+'Oct17'!G33+'Nov17'!G33+'Dec17'!G33</f>
        <v>0</v>
      </c>
      <c r="H30" s="113">
        <f>'Jan17'!H33+'Feb17'!H33+'Mar17'!H33+'Apr17'!H33+'May17'!H33+June17!H33+'Jul17'!H33+'Aug17'!H33+'Sep17'!H33+'Oct17'!H33+'Nov17'!H33+'Dec17'!H33</f>
        <v>14156</v>
      </c>
    </row>
    <row r="31" spans="1:8">
      <c r="A31" s="5"/>
      <c r="B31" s="174" t="s">
        <v>50</v>
      </c>
      <c r="C31" s="37">
        <v>55</v>
      </c>
      <c r="D31" s="41">
        <f>'Jan17'!D34+'Feb17'!D34+'Mar17'!D34+'Apr17'!D34+'May17'!D34+June17!D34+'Jul17'!D34+'Aug17'!D34+'Sep17'!D34+'Oct17'!D34+'Nov17'!D34+'Dec17'!D34</f>
        <v>0</v>
      </c>
      <c r="E31" s="42">
        <f>'Jan17'!E34+'Feb17'!E34+'Mar17'!E34+'Apr17'!E34+'May17'!E34+June17!E34+'Jul17'!E34+'Aug17'!E34+'Sep17'!E34+'Oct17'!E34+'Nov17'!E34+'Dec17'!E34</f>
        <v>0</v>
      </c>
      <c r="F31" s="42">
        <f>'Jan17'!F34+'Feb17'!F34+'Mar17'!F34+'Apr17'!F34+'May17'!F34+June17!F34+'Jul17'!F34+'Aug17'!F34+'Sep17'!F34+'Oct17'!F34+'Nov17'!F34+'Dec17'!F34</f>
        <v>0</v>
      </c>
      <c r="G31" s="42">
        <f>'Jan17'!G34+'Feb17'!G34+'Mar17'!G34+'Apr17'!G34+'May17'!G34+June17!G34+'Jul17'!G34+'Aug17'!G34+'Sep17'!G34+'Oct17'!G34+'Nov17'!G34+'Dec17'!G34</f>
        <v>0</v>
      </c>
      <c r="H31" s="113">
        <f>'Jan17'!H34+'Feb17'!H34+'Mar17'!H34+'Apr17'!H34+'May17'!H34+June17!H34+'Jul17'!H34+'Aug17'!H34+'Sep17'!H34+'Oct17'!H34+'Nov17'!H34+'Dec17'!H34</f>
        <v>0</v>
      </c>
    </row>
    <row r="32" spans="1:8">
      <c r="A32" s="5"/>
      <c r="B32" s="174" t="s">
        <v>51</v>
      </c>
      <c r="C32" s="37">
        <v>56</v>
      </c>
      <c r="D32" s="41">
        <f>'Jan17'!D35+'Feb17'!D35+'Mar17'!D35+'Apr17'!D35+'May17'!D35+June17!D35+'Jul17'!D35+'Aug17'!D35+'Sep17'!D35+'Oct17'!D35+'Nov17'!D35+'Dec17'!D35</f>
        <v>93246</v>
      </c>
      <c r="E32" s="42">
        <f>'Jan17'!E35+'Feb17'!E35+'Mar17'!E35+'Apr17'!E35+'May17'!E35+June17!E35+'Jul17'!E35+'Aug17'!E35+'Sep17'!E35+'Oct17'!E35+'Nov17'!E35+'Dec17'!E35</f>
        <v>0</v>
      </c>
      <c r="F32" s="42">
        <f>'Jan17'!F35+'Feb17'!F35+'Mar17'!F35+'Apr17'!F35+'May17'!F35+June17!F35+'Jul17'!F35+'Aug17'!F35+'Sep17'!F35+'Oct17'!F35+'Nov17'!F35+'Dec17'!F35</f>
        <v>0</v>
      </c>
      <c r="G32" s="42">
        <f>'Jan17'!G35+'Feb17'!G35+'Mar17'!G35+'Apr17'!G35+'May17'!G35+June17!G35+'Jul17'!G35+'Aug17'!G35+'Sep17'!G35+'Oct17'!G35+'Nov17'!G35+'Dec17'!G35</f>
        <v>0</v>
      </c>
      <c r="H32" s="113">
        <f>'Jan17'!H35+'Feb17'!H35+'Mar17'!H35+'Apr17'!H35+'May17'!H35+June17!H35+'Jul17'!H35+'Aug17'!H35+'Sep17'!H35+'Oct17'!H35+'Nov17'!H35+'Dec17'!H35</f>
        <v>93246</v>
      </c>
    </row>
    <row r="33" spans="1:8">
      <c r="A33" s="5"/>
      <c r="B33" s="174" t="s">
        <v>52</v>
      </c>
      <c r="C33" s="37">
        <v>57</v>
      </c>
      <c r="D33" s="41">
        <f>'Jan17'!D36+'Feb17'!D36+'Mar17'!D36+'Apr17'!D36+'May17'!D36+June17!D36+'Jul17'!D36+'Aug17'!D36+'Sep17'!D36+'Oct17'!D36+'Nov17'!D36+'Dec17'!D36</f>
        <v>1000539</v>
      </c>
      <c r="E33" s="42">
        <f>'Jan17'!E36+'Feb17'!E36+'Mar17'!E36+'Apr17'!E36+'May17'!E36+June17!E36+'Jul17'!E36+'Aug17'!E36+'Sep17'!E36+'Oct17'!E36+'Nov17'!E36+'Dec17'!E36</f>
        <v>1087960</v>
      </c>
      <c r="F33" s="42">
        <f>'Jan17'!F36+'Feb17'!F36+'Mar17'!F36+'Apr17'!F36+'May17'!F36+June17!F36+'Jul17'!F36+'Aug17'!F36+'Sep17'!F36+'Oct17'!F36+'Nov17'!F36+'Dec17'!F36</f>
        <v>0</v>
      </c>
      <c r="G33" s="42">
        <f>'Jan17'!G36+'Feb17'!G36+'Mar17'!G36+'Apr17'!G36+'May17'!G36+June17!G36+'Jul17'!G36+'Aug17'!G36+'Sep17'!G36+'Oct17'!G36+'Nov17'!G36+'Dec17'!G36</f>
        <v>0</v>
      </c>
      <c r="H33" s="113">
        <f>'Jan17'!H36+'Feb17'!H36+'Mar17'!H36+'Apr17'!H36+'May17'!H36+June17!H36+'Jul17'!H36+'Aug17'!H36+'Sep17'!H36+'Oct17'!H36+'Nov17'!H36+'Dec17'!H36</f>
        <v>2088499</v>
      </c>
    </row>
    <row r="34" spans="1:8">
      <c r="A34" s="5"/>
      <c r="B34" s="174" t="s">
        <v>40</v>
      </c>
      <c r="C34" s="37">
        <v>58</v>
      </c>
      <c r="D34" s="41">
        <f>'Jan17'!D37+'Feb17'!D37+'Mar17'!D37+'Apr17'!D37+'May17'!D37+June17!D37+'Jul17'!D37+'Aug17'!D37+'Sep17'!D37+'Oct17'!D37+'Nov17'!D37+'Dec17'!D37</f>
        <v>0</v>
      </c>
      <c r="E34" s="42">
        <f>'Jan17'!E37+'Feb17'!E37+'Mar17'!E37+'Apr17'!E37+'May17'!E37+June17!E37+'Jul17'!E37+'Aug17'!E37+'Sep17'!E37+'Oct17'!E37+'Nov17'!E37+'Dec17'!E37</f>
        <v>0</v>
      </c>
      <c r="F34" s="42">
        <f>'Jan17'!F37+'Feb17'!F37+'Mar17'!F37+'Apr17'!F37+'May17'!F37+June17!F37+'Jul17'!F37+'Aug17'!F37+'Sep17'!F37+'Oct17'!F37+'Nov17'!F37+'Dec17'!F37</f>
        <v>0</v>
      </c>
      <c r="G34" s="42">
        <f>'Jan17'!G37+'Feb17'!G37+'Mar17'!G37+'Apr17'!G37+'May17'!G37+June17!G37+'Jul17'!G37+'Aug17'!G37+'Sep17'!G37+'Oct17'!G37+'Nov17'!G37+'Dec17'!G37</f>
        <v>0</v>
      </c>
      <c r="H34" s="113">
        <f>'Jan17'!H37+'Feb17'!H37+'Mar17'!H37+'Apr17'!H37+'May17'!H37+June17!H37+'Jul17'!H37+'Aug17'!H37+'Sep17'!H37+'Oct17'!H37+'Nov17'!H37+'Dec17'!H37</f>
        <v>0</v>
      </c>
    </row>
    <row r="35" spans="1:8">
      <c r="A35" s="5"/>
      <c r="B35" s="174" t="s">
        <v>41</v>
      </c>
      <c r="C35" s="37">
        <v>59</v>
      </c>
      <c r="D35" s="41">
        <f>'Jan17'!D38+'Feb17'!D38+'Mar17'!D38+'Apr17'!D38+'May17'!D38+June17!D38+'Jul17'!D38+'Aug17'!D38+'Sep17'!D38+'Oct17'!D38+'Nov17'!D38+'Dec17'!D38</f>
        <v>0</v>
      </c>
      <c r="E35" s="42">
        <f>'Jan17'!E38+'Feb17'!E38+'Mar17'!E38+'Apr17'!E38+'May17'!E38+June17!E38+'Jul17'!E38+'Aug17'!E38+'Sep17'!E38+'Oct17'!E38+'Nov17'!E38+'Dec17'!E38</f>
        <v>0</v>
      </c>
      <c r="F35" s="42">
        <f>'Jan17'!F38+'Feb17'!F38+'Mar17'!F38+'Apr17'!F38+'May17'!F38+June17!F38+'Jul17'!F38+'Aug17'!F38+'Sep17'!F38+'Oct17'!F38+'Nov17'!F38+'Dec17'!F38</f>
        <v>0</v>
      </c>
      <c r="G35" s="42">
        <f>'Jan17'!G38+'Feb17'!G38+'Mar17'!G38+'Apr17'!G38+'May17'!G38+June17!G38+'Jul17'!G38+'Aug17'!G38+'Sep17'!G38+'Oct17'!G38+'Nov17'!G38+'Dec17'!G38</f>
        <v>0</v>
      </c>
      <c r="H35" s="113">
        <f>'Jan17'!H38+'Feb17'!H38+'Mar17'!H38+'Apr17'!H38+'May17'!H38+June17!H38+'Jul17'!H38+'Aug17'!H38+'Sep17'!H38+'Oct17'!H38+'Nov17'!H38+'Dec17'!H38</f>
        <v>0</v>
      </c>
    </row>
    <row r="36" spans="1:8">
      <c r="A36" s="5"/>
      <c r="B36" s="174" t="s">
        <v>53</v>
      </c>
      <c r="C36" s="37">
        <v>60</v>
      </c>
      <c r="D36" s="41">
        <f>'Jan17'!D39+'Feb17'!D39+'Mar17'!D39+'Apr17'!D39+'May17'!D39+June17!D39+'Jul17'!D39+'Aug17'!D39+'Sep17'!D39+'Oct17'!D39+'Nov17'!D39+'Dec17'!D39</f>
        <v>0</v>
      </c>
      <c r="E36" s="42">
        <f>'Jan17'!E39+'Feb17'!E39+'Mar17'!E39+'Apr17'!E39+'May17'!E39+June17!E39+'Jul17'!E39+'Aug17'!E39+'Sep17'!E39+'Oct17'!E39+'Nov17'!E39+'Dec17'!E39</f>
        <v>0</v>
      </c>
      <c r="F36" s="42">
        <f>'Jan17'!F39+'Feb17'!F39+'Mar17'!F39+'Apr17'!F39+'May17'!F39+June17!F39+'Jul17'!F39+'Aug17'!F39+'Sep17'!F39+'Oct17'!F39+'Nov17'!F39+'Dec17'!F39</f>
        <v>0</v>
      </c>
      <c r="G36" s="42">
        <f>'Jan17'!G39+'Feb17'!G39+'Mar17'!G39+'Apr17'!G39+'May17'!G39+June17!G39+'Jul17'!G39+'Aug17'!G39+'Sep17'!G39+'Oct17'!G39+'Nov17'!G39+'Dec17'!G39</f>
        <v>0</v>
      </c>
      <c r="H36" s="113">
        <f>'Jan17'!H39+'Feb17'!H39+'Mar17'!H39+'Apr17'!H39+'May17'!H39+June17!H39+'Jul17'!H39+'Aug17'!H39+'Sep17'!H39+'Oct17'!H39+'Nov17'!H39+'Dec17'!H39</f>
        <v>0</v>
      </c>
    </row>
    <row r="37" spans="1:8">
      <c r="A37" s="5"/>
      <c r="B37" s="175" t="s">
        <v>54</v>
      </c>
      <c r="C37" s="37">
        <v>61</v>
      </c>
      <c r="D37" s="41">
        <f>'Jan17'!D40+'Feb17'!D40+'Mar17'!D40+'Apr17'!D40+'May17'!D40+June17!D40+'Jul17'!D40+'Aug17'!D40+'Sep17'!D40+'Oct17'!D40+'Nov17'!D40+'Dec17'!D40</f>
        <v>0</v>
      </c>
      <c r="E37" s="42">
        <f>'Jan17'!E40+'Feb17'!E40+'Mar17'!E40+'Apr17'!E40+'May17'!E40+June17!E40+'Jul17'!E40+'Aug17'!E40+'Sep17'!E40+'Oct17'!E40+'Nov17'!E40+'Dec17'!E40</f>
        <v>0</v>
      </c>
      <c r="F37" s="42">
        <f>'Jan17'!F40+'Feb17'!F40+'Mar17'!F40+'Apr17'!F40+'May17'!F40+June17!F40+'Jul17'!F40+'Aug17'!F40+'Sep17'!F40+'Oct17'!F40+'Nov17'!F40+'Dec17'!F40</f>
        <v>0</v>
      </c>
      <c r="G37" s="42">
        <f>'Jan17'!G40+'Feb17'!G40+'Mar17'!G40+'Apr17'!G40+'May17'!G40+June17!G40+'Jul17'!G40+'Aug17'!G40+'Sep17'!G40+'Oct17'!G40+'Nov17'!G40+'Dec17'!G40</f>
        <v>0</v>
      </c>
      <c r="H37" s="113">
        <f>'Jan17'!H40+'Feb17'!H40+'Mar17'!H40+'Apr17'!H40+'May17'!H40+June17!H40+'Jul17'!H40+'Aug17'!H40+'Sep17'!H40+'Oct17'!H40+'Nov17'!H40+'Dec17'!H40</f>
        <v>0</v>
      </c>
    </row>
    <row r="38" spans="1:8">
      <c r="A38" s="5"/>
      <c r="B38" s="175" t="s">
        <v>55</v>
      </c>
      <c r="C38" s="37">
        <v>62</v>
      </c>
      <c r="D38" s="41">
        <f>'Jan17'!D41+'Feb17'!D41+'Mar17'!D41+'Apr17'!D41+'May17'!D41+June17!D41+'Jul17'!D41+'Aug17'!D41+'Sep17'!D41+'Oct17'!D41+'Nov17'!D41+'Dec17'!D41</f>
        <v>0</v>
      </c>
      <c r="E38" s="42">
        <f>'Jan17'!E41+'Feb17'!E41+'Mar17'!E41+'Apr17'!E41+'May17'!E41+June17!E41+'Jul17'!E41+'Aug17'!E41+'Sep17'!E41+'Oct17'!E41+'Nov17'!E41+'Dec17'!E41</f>
        <v>0</v>
      </c>
      <c r="F38" s="42">
        <f>'Jan17'!F41+'Feb17'!F41+'Mar17'!F41+'Apr17'!F41+'May17'!F41+June17!F41+'Jul17'!F41+'Aug17'!F41+'Sep17'!F41+'Oct17'!F41+'Nov17'!F41+'Dec17'!F41</f>
        <v>0</v>
      </c>
      <c r="G38" s="42">
        <f>'Jan17'!G41+'Feb17'!G41+'Mar17'!G41+'Apr17'!G41+'May17'!G41+June17!G41+'Jul17'!G41+'Aug17'!G41+'Sep17'!G41+'Oct17'!G41+'Nov17'!G41+'Dec17'!G41</f>
        <v>0</v>
      </c>
      <c r="H38" s="113">
        <f>'Jan17'!H41+'Feb17'!H41+'Mar17'!H41+'Apr17'!H41+'May17'!H41+June17!H41+'Jul17'!H41+'Aug17'!H41+'Sep17'!H41+'Oct17'!H41+'Nov17'!H41+'Dec17'!H41</f>
        <v>0</v>
      </c>
    </row>
    <row r="39" spans="1:8">
      <c r="A39" s="5"/>
      <c r="B39" s="175" t="s">
        <v>56</v>
      </c>
      <c r="C39" s="37">
        <v>63</v>
      </c>
      <c r="D39" s="41">
        <f>'Jan17'!D42+'Feb17'!D42+'Mar17'!D42+'Apr17'!D42+'May17'!D42+June17!D42+'Jul17'!D42+'Aug17'!D42+'Sep17'!D42+'Oct17'!D42+'Nov17'!D42+'Dec17'!D42</f>
        <v>0</v>
      </c>
      <c r="E39" s="42">
        <f>'Jan17'!E42+'Feb17'!E42+'Mar17'!E42+'Apr17'!E42+'May17'!E42+June17!E42+'Jul17'!E42+'Aug17'!E42+'Sep17'!E42+'Oct17'!E42+'Nov17'!E42+'Dec17'!E42</f>
        <v>0</v>
      </c>
      <c r="F39" s="42">
        <f>'Jan17'!F42+'Feb17'!F42+'Mar17'!F42+'Apr17'!F42+'May17'!F42+June17!F42+'Jul17'!F42+'Aug17'!F42+'Sep17'!F42+'Oct17'!F42+'Nov17'!F42+'Dec17'!F42</f>
        <v>0</v>
      </c>
      <c r="G39" s="42">
        <f>'Jan17'!G42+'Feb17'!G42+'Mar17'!G42+'Apr17'!G42+'May17'!G42+June17!G42+'Jul17'!G42+'Aug17'!G42+'Sep17'!G42+'Oct17'!G42+'Nov17'!G42+'Dec17'!G42</f>
        <v>0</v>
      </c>
      <c r="H39" s="113">
        <f>'Jan17'!H42+'Feb17'!H42+'Mar17'!H42+'Apr17'!H42+'May17'!H42+June17!H42+'Jul17'!H42+'Aug17'!H42+'Sep17'!H42+'Oct17'!H42+'Nov17'!H42+'Dec17'!H42</f>
        <v>0</v>
      </c>
    </row>
    <row r="40" spans="1:8">
      <c r="A40" s="5"/>
      <c r="B40" s="175" t="s">
        <v>57</v>
      </c>
      <c r="C40" s="37">
        <v>64</v>
      </c>
      <c r="D40" s="41">
        <f>'Jan17'!D43+'Feb17'!D43+'Mar17'!D43+'Apr17'!D43+'May17'!D43+June17!D43+'Jul17'!D43+'Aug17'!D43+'Sep17'!D43+'Oct17'!D43+'Nov17'!D43+'Dec17'!D43</f>
        <v>0</v>
      </c>
      <c r="E40" s="42">
        <f>'Jan17'!E43+'Feb17'!E43+'Mar17'!E43+'Apr17'!E43+'May17'!E43+June17!E43+'Jul17'!E43+'Aug17'!E43+'Sep17'!E43+'Oct17'!E43+'Nov17'!E43+'Dec17'!E43</f>
        <v>0</v>
      </c>
      <c r="F40" s="42">
        <f>'Jan17'!F43+'Feb17'!F43+'Mar17'!F43+'Apr17'!F43+'May17'!F43+June17!F43+'Jul17'!F43+'Aug17'!F43+'Sep17'!F43+'Oct17'!F43+'Nov17'!F43+'Dec17'!F43</f>
        <v>0</v>
      </c>
      <c r="G40" s="42">
        <f>'Jan17'!G43+'Feb17'!G43+'Mar17'!G43+'Apr17'!G43+'May17'!G43+June17!G43+'Jul17'!G43+'Aug17'!G43+'Sep17'!G43+'Oct17'!G43+'Nov17'!G43+'Dec17'!G43</f>
        <v>0</v>
      </c>
      <c r="H40" s="113">
        <f>'Jan17'!H43+'Feb17'!H43+'Mar17'!H43+'Apr17'!H43+'May17'!H43+June17!H43+'Jul17'!H43+'Aug17'!H43+'Sep17'!H43+'Oct17'!H43+'Nov17'!H43+'Dec17'!H43</f>
        <v>0</v>
      </c>
    </row>
    <row r="41" spans="1:8">
      <c r="A41" s="5"/>
      <c r="B41" s="175" t="s">
        <v>58</v>
      </c>
      <c r="C41" s="37">
        <v>65</v>
      </c>
      <c r="D41" s="41">
        <f>'Jan17'!D44+'Feb17'!D44+'Mar17'!D44+'Apr17'!D44+'May17'!D44+June17!D44+'Jul17'!D44+'Aug17'!D44+'Sep17'!D44+'Oct17'!D44+'Nov17'!D44+'Dec17'!D44</f>
        <v>0</v>
      </c>
      <c r="E41" s="42">
        <f>'Jan17'!E44+'Feb17'!E44+'Mar17'!E44+'Apr17'!E44+'May17'!E44+June17!E44+'Jul17'!E44+'Aug17'!E44+'Sep17'!E44+'Oct17'!E44+'Nov17'!E44+'Dec17'!E44</f>
        <v>0</v>
      </c>
      <c r="F41" s="42">
        <f>'Jan17'!F44+'Feb17'!F44+'Mar17'!F44+'Apr17'!F44+'May17'!F44+June17!F44+'Jul17'!F44+'Aug17'!F44+'Sep17'!F44+'Oct17'!F44+'Nov17'!F44+'Dec17'!F44</f>
        <v>0</v>
      </c>
      <c r="G41" s="42">
        <f>'Jan17'!G44+'Feb17'!G44+'Mar17'!G44+'Apr17'!G44+'May17'!G44+June17!G44+'Jul17'!G44+'Aug17'!G44+'Sep17'!G44+'Oct17'!G44+'Nov17'!G44+'Dec17'!G44</f>
        <v>0</v>
      </c>
      <c r="H41" s="113">
        <f>'Jan17'!H44+'Feb17'!H44+'Mar17'!H44+'Apr17'!H44+'May17'!H44+June17!H44+'Jul17'!H44+'Aug17'!H44+'Sep17'!H44+'Oct17'!H44+'Nov17'!H44+'Dec17'!H44</f>
        <v>0</v>
      </c>
    </row>
    <row r="42" spans="1:8">
      <c r="A42" s="5"/>
      <c r="B42" s="175" t="s">
        <v>59</v>
      </c>
      <c r="C42" s="37">
        <v>66</v>
      </c>
      <c r="D42" s="41">
        <f>'Jan17'!D45+'Feb17'!D45+'Mar17'!D45+'Apr17'!D45+'May17'!D45+June17!D45+'Jul17'!D45+'Aug17'!D45+'Sep17'!D45+'Oct17'!D45+'Nov17'!D45+'Dec17'!D45</f>
        <v>0</v>
      </c>
      <c r="E42" s="42">
        <f>'Jan17'!E45+'Feb17'!E45+'Mar17'!E45+'Apr17'!E45+'May17'!E45+June17!E45+'Jul17'!E45+'Aug17'!E45+'Sep17'!E45+'Oct17'!E45+'Nov17'!E45+'Dec17'!E45</f>
        <v>0</v>
      </c>
      <c r="F42" s="42">
        <f>'Jan17'!F45+'Feb17'!F45+'Mar17'!F45+'Apr17'!F45+'May17'!F45+June17!F45+'Jul17'!F45+'Aug17'!F45+'Sep17'!F45+'Oct17'!F45+'Nov17'!F45+'Dec17'!F45</f>
        <v>0</v>
      </c>
      <c r="G42" s="42">
        <f>'Jan17'!G45+'Feb17'!G45+'Mar17'!G45+'Apr17'!G45+'May17'!G45+June17!G45+'Jul17'!G45+'Aug17'!G45+'Sep17'!G45+'Oct17'!G45+'Nov17'!G45+'Dec17'!G45</f>
        <v>0</v>
      </c>
      <c r="H42" s="113">
        <f>'Jan17'!H45+'Feb17'!H45+'Mar17'!H45+'Apr17'!H45+'May17'!H45+June17!H45+'Jul17'!H45+'Aug17'!H45+'Sep17'!H45+'Oct17'!H45+'Nov17'!H45+'Dec17'!H45</f>
        <v>0</v>
      </c>
    </row>
    <row r="43" spans="1:8">
      <c r="A43" s="5"/>
      <c r="B43" s="61" t="s">
        <v>60</v>
      </c>
      <c r="C43" s="39">
        <v>67</v>
      </c>
      <c r="D43" s="41">
        <f>'Jan17'!D46+'Feb17'!D46+'Mar17'!D46+'Apr17'!D46+'May17'!D46+June17!D46+'Jul17'!D46+'Aug17'!D46+'Sep17'!D46+'Oct17'!D46+'Nov17'!D46+'Dec17'!D46</f>
        <v>0</v>
      </c>
      <c r="E43" s="42">
        <f>'Jan17'!E46+'Feb17'!E46+'Mar17'!E46+'Apr17'!E46+'May17'!E46+June17!E46+'Jul17'!E46+'Aug17'!E46+'Sep17'!E46+'Oct17'!E46+'Nov17'!E46+'Dec17'!E46</f>
        <v>0</v>
      </c>
      <c r="F43" s="42">
        <f>'Jan17'!F46+'Feb17'!F46+'Mar17'!F46+'Apr17'!F46+'May17'!F46+June17!F46+'Jul17'!F46+'Aug17'!F46+'Sep17'!F46+'Oct17'!F46+'Nov17'!F46+'Dec17'!F46</f>
        <v>0</v>
      </c>
      <c r="G43" s="42">
        <f>'Jan17'!G46+'Feb17'!G46+'Mar17'!G46+'Apr17'!G46+'May17'!G46+June17!G46+'Jul17'!G46+'Aug17'!G46+'Sep17'!G46+'Oct17'!G46+'Nov17'!G46+'Dec17'!G46</f>
        <v>0</v>
      </c>
      <c r="H43" s="113">
        <f>'Jan17'!H46+'Feb17'!H46+'Mar17'!H46+'Apr17'!H46+'May17'!H46+June17!H46+'Jul17'!H46+'Aug17'!H46+'Sep17'!H46+'Oct17'!H46+'Nov17'!H46+'Dec17'!H46</f>
        <v>0</v>
      </c>
    </row>
    <row r="44" spans="1:8">
      <c r="A44" s="61"/>
      <c r="B44" s="51" t="s">
        <v>125</v>
      </c>
      <c r="C44" s="54">
        <v>70</v>
      </c>
      <c r="D44" s="147">
        <f>'Jan17'!D47+'Feb17'!D47+'Mar17'!D47+'Apr17'!D47+'May17'!D47+June17!D47+'Jul17'!D47+'Aug17'!D47+'Sep17'!D47+'Oct17'!D47+'Nov17'!D47+'Dec17'!D47</f>
        <v>1710558</v>
      </c>
      <c r="E44" s="146">
        <f>'Jan17'!E47+'Feb17'!E47+'Mar17'!E47+'Apr17'!E47+'May17'!E47+June17!E47+'Jul17'!E47+'Aug17'!E47+'Sep17'!E47+'Oct17'!E47+'Nov17'!E47+'Dec17'!E47</f>
        <v>1248327</v>
      </c>
      <c r="F44" s="146">
        <f>'Jan17'!F47+'Feb17'!F47+'Mar17'!F47+'Apr17'!F47+'May17'!F47+June17!F47+'Jul17'!F47+'Aug17'!F47+'Sep17'!F47+'Oct17'!F47+'Nov17'!F47+'Dec17'!F47</f>
        <v>0</v>
      </c>
      <c r="G44" s="146">
        <f>'Jan17'!G47+'Feb17'!G47+'Mar17'!G47+'Apr17'!G47+'May17'!G47+June17!G47+'Jul17'!G47+'Aug17'!G47+'Sep17'!G47+'Oct17'!G47+'Nov17'!G47+'Dec17'!G47</f>
        <v>0</v>
      </c>
      <c r="H44" s="173">
        <f>'Jan17'!H47+'Feb17'!H47+'Mar17'!H47+'Apr17'!H47+'May17'!H47+June17!H47+'Jul17'!H47+'Aug17'!H47+'Sep17'!H47+'Oct17'!H47+'Nov17'!H47+'Dec17'!H47</f>
        <v>2958885</v>
      </c>
    </row>
    <row r="45" spans="1:8">
      <c r="A45" s="5" t="s">
        <v>61</v>
      </c>
      <c r="B45" s="51" t="s">
        <v>62</v>
      </c>
      <c r="C45" s="54"/>
      <c r="D45" s="147">
        <f>'Jan17'!D48+'Feb17'!D48+'Mar17'!D48+'Apr17'!D48+'May17'!D48+June17!D48+'Jul17'!D48+'Aug17'!D48+'Sep17'!D48+'Oct17'!D48+'Nov17'!D48+'Dec17'!D48</f>
        <v>200134158.34</v>
      </c>
      <c r="E45" s="146">
        <f>'Jan17'!E48+'Feb17'!E48+'Mar17'!E48+'Apr17'!E48+'May17'!E48+June17!E48+'Jul17'!E48+'Aug17'!E48+'Sep17'!E48+'Oct17'!E48+'Nov17'!E48+'Dec17'!E48</f>
        <v>1137293612</v>
      </c>
      <c r="F45" s="146">
        <f>'Jan17'!F48+'Feb17'!F48+'Mar17'!F48+'Apr17'!F48+'May17'!F48+June17!F48+'Jul17'!F48+'Aug17'!F48+'Sep17'!F48+'Oct17'!F48+'Nov17'!F48+'Dec17'!F48</f>
        <v>422807665.38461536</v>
      </c>
      <c r="G45" s="146">
        <f>'Jan17'!G48+'Feb17'!G48+'Mar17'!G48+'Apr17'!G48+'May17'!G48+June17!G48+'Jul17'!G48+'Aug17'!G48+'Sep17'!G48+'Oct17'!G48+'Nov17'!G48+'Dec17'!G48</f>
        <v>8681795.652173914</v>
      </c>
      <c r="H45" s="173">
        <f>'Jan17'!H48+'Feb17'!H48+'Mar17'!H48+'Apr17'!H48+'May17'!H48+June17!H48+'Jul17'!H48+'Aug17'!H48+'Sep17'!H48+'Oct17'!H48+'Nov17'!H48+'Dec17'!H48</f>
        <v>1768917231.3767891</v>
      </c>
    </row>
    <row r="46" spans="1:8">
      <c r="A46" s="72" t="s">
        <v>28</v>
      </c>
      <c r="B46" s="148"/>
      <c r="C46" s="149"/>
      <c r="D46" s="150"/>
      <c r="E46" s="138"/>
      <c r="F46" s="144"/>
      <c r="G46" s="138"/>
      <c r="H46" s="151"/>
    </row>
    <row r="47" spans="1:8">
      <c r="A47" s="72" t="s">
        <v>63</v>
      </c>
      <c r="B47" s="11" t="s">
        <v>143</v>
      </c>
      <c r="C47" s="152"/>
      <c r="D47" s="41"/>
      <c r="E47" s="42"/>
      <c r="F47" s="41">
        <f>F15</f>
        <v>22483761.538461532</v>
      </c>
      <c r="G47" s="42"/>
      <c r="H47" s="113"/>
    </row>
    <row r="48" spans="1:8">
      <c r="A48" s="84"/>
      <c r="B48" s="11" t="s">
        <v>144</v>
      </c>
      <c r="C48" s="152"/>
      <c r="D48" s="41"/>
      <c r="E48" s="42"/>
      <c r="F48" s="41">
        <v>0</v>
      </c>
      <c r="G48" s="42"/>
      <c r="H48" s="113"/>
    </row>
    <row r="49" spans="1:14">
      <c r="A49" s="84"/>
      <c r="B49" s="5" t="s">
        <v>145</v>
      </c>
      <c r="C49" s="152"/>
      <c r="D49" s="144"/>
      <c r="E49" s="138"/>
      <c r="F49" s="144">
        <f>F47-F48</f>
        <v>22483761.538461532</v>
      </c>
      <c r="G49" s="138"/>
      <c r="H49" s="151"/>
    </row>
    <row r="50" spans="1:14" ht="15.75" thickBot="1">
      <c r="A50" s="85"/>
      <c r="B50" s="153"/>
      <c r="C50" s="154"/>
      <c r="D50" s="155"/>
      <c r="E50" s="156"/>
      <c r="F50" s="156"/>
      <c r="G50" s="156"/>
      <c r="H50" s="157"/>
    </row>
    <row r="51" spans="1:14" s="6" customFormat="1" ht="14.25" thickTop="1" thickBot="1">
      <c r="A51" s="158"/>
      <c r="B51" s="159" t="s">
        <v>146</v>
      </c>
      <c r="C51" s="160"/>
      <c r="D51" s="161" t="s">
        <v>17</v>
      </c>
      <c r="E51" s="162" t="s">
        <v>18</v>
      </c>
      <c r="F51" s="161" t="s">
        <v>19</v>
      </c>
      <c r="G51" s="162" t="s">
        <v>20</v>
      </c>
      <c r="H51" s="163" t="s">
        <v>21</v>
      </c>
      <c r="I51" s="164"/>
      <c r="J51" s="90"/>
      <c r="K51" s="90"/>
      <c r="L51" s="90"/>
      <c r="M51" s="90"/>
      <c r="N51" s="90"/>
    </row>
    <row r="52" spans="1:14" s="6" customFormat="1" ht="13.5" thickTop="1">
      <c r="A52" s="87"/>
      <c r="B52" s="165"/>
      <c r="C52" s="166" t="s">
        <v>154</v>
      </c>
      <c r="D52" s="113">
        <f>D45</f>
        <v>200134158.34</v>
      </c>
      <c r="E52" s="113">
        <f t="shared" ref="E52:H52" si="0">E45</f>
        <v>1137293612</v>
      </c>
      <c r="F52" s="113">
        <f t="shared" si="0"/>
        <v>422807665.38461536</v>
      </c>
      <c r="G52" s="113">
        <f t="shared" si="0"/>
        <v>8681795.652173914</v>
      </c>
      <c r="H52" s="113">
        <f t="shared" si="0"/>
        <v>1768917231.3767891</v>
      </c>
      <c r="I52" s="84"/>
    </row>
    <row r="53" spans="1:14" s="6" customFormat="1" ht="12.75">
      <c r="A53" s="5"/>
      <c r="B53" s="28"/>
      <c r="C53" s="167" t="s">
        <v>148</v>
      </c>
      <c r="D53" s="168">
        <f>(D52-D55)/D55</f>
        <v>3.9944007404140461E-2</v>
      </c>
      <c r="E53" s="169">
        <f>(E52-E55)/E55</f>
        <v>-8.1514276497197252E-3</v>
      </c>
      <c r="F53" s="168">
        <f>(F52-F55)/F55</f>
        <v>-8.111287110184412E-2</v>
      </c>
      <c r="G53" s="169">
        <f>(G52-G55)/G55</f>
        <v>0.22359885729552617</v>
      </c>
      <c r="H53" s="170">
        <f>(H52-H55)/H55</f>
        <v>-2.0702740555642814E-2</v>
      </c>
      <c r="I53" s="84"/>
    </row>
    <row r="54" spans="1:14" s="6" customFormat="1" ht="12.75">
      <c r="A54" s="5"/>
      <c r="B54" s="5"/>
      <c r="C54" s="115" t="s">
        <v>149</v>
      </c>
      <c r="D54" s="172">
        <f>D52/$H$52</f>
        <v>0.11313935711069475</v>
      </c>
      <c r="E54" s="172">
        <f t="shared" ref="E54:H54" si="1">E52/$H$52</f>
        <v>0.64293206704466221</v>
      </c>
      <c r="F54" s="172">
        <f t="shared" si="1"/>
        <v>0.23902060417803403</v>
      </c>
      <c r="G54" s="172">
        <f t="shared" si="1"/>
        <v>4.9079716666091113E-3</v>
      </c>
      <c r="H54" s="171">
        <f t="shared" si="1"/>
        <v>1</v>
      </c>
      <c r="I54" s="84"/>
    </row>
    <row r="55" spans="1:14">
      <c r="B55" s="184"/>
      <c r="C55" s="185" t="s">
        <v>147</v>
      </c>
      <c r="D55" s="193">
        <v>192447051.875</v>
      </c>
      <c r="E55" s="193">
        <v>1146640368</v>
      </c>
      <c r="F55" s="193">
        <v>460130142.30769241</v>
      </c>
      <c r="G55" s="193">
        <v>7095295.6521739122</v>
      </c>
      <c r="H55" s="190">
        <v>1806312857.834866</v>
      </c>
    </row>
    <row r="56" spans="1:14">
      <c r="B56" s="181"/>
      <c r="C56" s="182" t="s">
        <v>148</v>
      </c>
      <c r="D56" s="196">
        <v>3.0703373463001608E-2</v>
      </c>
      <c r="E56" s="196">
        <v>7.8065306562321995E-2</v>
      </c>
      <c r="F56" s="196">
        <v>-0.10036398223160513</v>
      </c>
      <c r="G56" s="196">
        <v>1.4275354665579774</v>
      </c>
      <c r="H56" s="197">
        <v>2.3575437130184292E-2</v>
      </c>
    </row>
    <row r="57" spans="1:14">
      <c r="B57" s="186"/>
      <c r="C57" s="183" t="s">
        <v>149</v>
      </c>
      <c r="D57" s="198">
        <v>0.10654137296330622</v>
      </c>
      <c r="E57" s="198">
        <v>0.63479610579444057</v>
      </c>
      <c r="F57" s="198">
        <v>0.25473446657475862</v>
      </c>
      <c r="G57" s="198">
        <v>3.9280546674946865E-3</v>
      </c>
      <c r="H57" s="199">
        <v>1</v>
      </c>
    </row>
    <row r="58" spans="1:14">
      <c r="B58" s="179"/>
      <c r="C58" s="180" t="s">
        <v>150</v>
      </c>
      <c r="D58" s="194">
        <v>186714293.20000002</v>
      </c>
      <c r="E58" s="194">
        <v>1063609376</v>
      </c>
      <c r="F58" s="194">
        <v>511462561.76923072</v>
      </c>
      <c r="G58" s="194">
        <v>2922839.1304347822</v>
      </c>
      <c r="H58" s="191">
        <v>1764709070.0996654</v>
      </c>
    </row>
    <row r="59" spans="1:14">
      <c r="B59" s="179"/>
      <c r="C59" s="182" t="s">
        <v>148</v>
      </c>
      <c r="D59" s="196">
        <v>-0.34195588073345634</v>
      </c>
      <c r="E59" s="196">
        <v>6.9618123740155746E-2</v>
      </c>
      <c r="F59" s="196">
        <v>2.7512535295210899E-2</v>
      </c>
      <c r="G59" s="196">
        <v>0.80353434815502411</v>
      </c>
      <c r="H59" s="197">
        <v>-7.2027078233358882E-3</v>
      </c>
    </row>
    <row r="60" spans="1:14">
      <c r="B60" s="181"/>
      <c r="C60" s="182" t="s">
        <v>149</v>
      </c>
      <c r="D60" s="196">
        <v>0.10580457502236046</v>
      </c>
      <c r="E60" s="196">
        <v>0.60271089100252118</v>
      </c>
      <c r="F60" s="196">
        <v>0.28982826145974583</v>
      </c>
      <c r="G60" s="196">
        <v>1.6562725153725815E-3</v>
      </c>
      <c r="H60" s="197">
        <v>1</v>
      </c>
    </row>
    <row r="61" spans="1:14">
      <c r="B61" s="184"/>
      <c r="C61" s="185" t="s">
        <v>151</v>
      </c>
      <c r="D61" s="193">
        <v>283741299</v>
      </c>
      <c r="E61" s="193">
        <v>994382343</v>
      </c>
      <c r="F61" s="193">
        <v>497767710.07692307</v>
      </c>
      <c r="G61" s="193">
        <v>1620617.3913043477</v>
      </c>
      <c r="H61" s="190">
        <v>1777511969.4682274</v>
      </c>
    </row>
    <row r="62" spans="1:14">
      <c r="B62" s="181"/>
      <c r="C62" s="182" t="s">
        <v>148</v>
      </c>
      <c r="D62" s="196">
        <v>0.32324773259606826</v>
      </c>
      <c r="E62" s="196">
        <v>-4.7449907811745295E-2</v>
      </c>
      <c r="F62" s="196">
        <v>2.2530678404088553E-2</v>
      </c>
      <c r="G62" s="196">
        <v>0.3590777164481177</v>
      </c>
      <c r="H62" s="197">
        <v>1.7852080677716362E-2</v>
      </c>
    </row>
    <row r="63" spans="1:14">
      <c r="B63" s="186"/>
      <c r="C63" s="187" t="s">
        <v>149</v>
      </c>
      <c r="D63" s="198">
        <v>0.15962834786698285</v>
      </c>
      <c r="E63" s="198">
        <v>0.55942371138996394</v>
      </c>
      <c r="F63" s="198">
        <v>0.28003620714061278</v>
      </c>
      <c r="G63" s="198">
        <v>9.1173360244048462E-4</v>
      </c>
      <c r="H63" s="199">
        <v>1</v>
      </c>
    </row>
    <row r="64" spans="1:14">
      <c r="B64" s="179"/>
      <c r="C64" s="180" t="s">
        <v>152</v>
      </c>
      <c r="D64" s="194">
        <v>214427950.27000001</v>
      </c>
      <c r="E64" s="194">
        <v>1043916064</v>
      </c>
      <c r="F64" s="194">
        <v>486799780.76923072</v>
      </c>
      <c r="G64" s="194">
        <v>1192439.0869565215</v>
      </c>
      <c r="H64" s="191">
        <v>1746336234.1261873</v>
      </c>
    </row>
    <row r="65" spans="2:8">
      <c r="B65" s="188"/>
      <c r="C65" s="189" t="s">
        <v>153</v>
      </c>
      <c r="D65" s="195">
        <v>256216252</v>
      </c>
      <c r="E65" s="195">
        <v>995974623</v>
      </c>
      <c r="F65" s="195">
        <v>474516880.84615386</v>
      </c>
      <c r="G65" s="195">
        <v>769203.95652173902</v>
      </c>
      <c r="H65" s="192">
        <v>1727476959.8026755</v>
      </c>
    </row>
  </sheetData>
  <mergeCells count="1">
    <mergeCell ref="F11:G11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38" workbookViewId="0">
      <selection activeCell="D15" sqref="D15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129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13897789</v>
      </c>
      <c r="E14" s="138">
        <f>E15+E21+E22</f>
        <v>86435802</v>
      </c>
      <c r="F14" s="41">
        <f>(F16-F17)/0.26</f>
        <v>29383369.230769228</v>
      </c>
      <c r="G14" s="42">
        <f>(G16-G17)/0.23</f>
        <v>540913.04347826086</v>
      </c>
      <c r="H14" s="43">
        <f t="shared" ref="H14:H27" si="0">SUM(D14:G14)</f>
        <v>130257873.2742475</v>
      </c>
    </row>
    <row r="15" spans="1:8" hidden="1" outlineLevel="1">
      <c r="A15" s="28"/>
      <c r="B15" s="44" t="s">
        <v>25</v>
      </c>
      <c r="C15" s="203"/>
      <c r="D15" s="46">
        <v>13394631</v>
      </c>
      <c r="E15" s="47">
        <v>86333580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7810618</v>
      </c>
      <c r="G16" s="47">
        <v>124410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170942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314655</v>
      </c>
      <c r="E19" s="127">
        <v>2059493</v>
      </c>
      <c r="F19" s="52"/>
      <c r="G19" s="53"/>
      <c r="H19" s="43">
        <f t="shared" si="0"/>
        <v>2374148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61241</v>
      </c>
      <c r="E21" s="127">
        <v>102222</v>
      </c>
      <c r="F21" s="57"/>
      <c r="G21" s="58"/>
      <c r="H21" s="59">
        <f t="shared" si="0"/>
        <v>163463</v>
      </c>
    </row>
    <row r="22" spans="1:8">
      <c r="A22" s="5"/>
      <c r="B22" s="60" t="s">
        <v>36</v>
      </c>
      <c r="C22" s="54">
        <v>24</v>
      </c>
      <c r="D22" s="128">
        <v>441917</v>
      </c>
      <c r="E22" s="129">
        <v>0</v>
      </c>
      <c r="F22" s="55"/>
      <c r="G22" s="56"/>
      <c r="H22" s="43">
        <f t="shared" si="0"/>
        <v>441917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39">
        <v>293344</v>
      </c>
      <c r="E24" s="129"/>
      <c r="F24" s="55"/>
      <c r="G24" s="56"/>
      <c r="H24" s="43">
        <f t="shared" si="0"/>
        <v>293344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524469</v>
      </c>
      <c r="E28" s="59">
        <f>SUM(E19:E23)-E24</f>
        <v>2161715</v>
      </c>
      <c r="F28" s="59">
        <f>SUM(F19:F23)-F24</f>
        <v>0</v>
      </c>
      <c r="G28" s="59">
        <f>SUM(G19:G23)-G24</f>
        <v>0</v>
      </c>
      <c r="H28" s="56">
        <f>SUM(H19:H23)-H24</f>
        <v>2686184</v>
      </c>
    </row>
    <row r="29" spans="1:8">
      <c r="A29" s="67" t="s">
        <v>43</v>
      </c>
      <c r="B29" s="68"/>
      <c r="C29" s="54">
        <v>40</v>
      </c>
      <c r="D29" s="55">
        <f>D14-D28</f>
        <v>13373320</v>
      </c>
      <c r="E29" s="69">
        <f>E14-E28</f>
        <v>84274087</v>
      </c>
      <c r="F29" s="56">
        <f>F14+F18-F28</f>
        <v>29383369.230769228</v>
      </c>
      <c r="G29" s="55">
        <f>G14-G28</f>
        <v>540913.04347826086</v>
      </c>
      <c r="H29" s="56">
        <f>H14-H28</f>
        <v>127571689.2742475</v>
      </c>
    </row>
    <row r="30" spans="1:8">
      <c r="A30" s="28" t="s">
        <v>44</v>
      </c>
      <c r="B30" s="51" t="s">
        <v>45</v>
      </c>
      <c r="C30" s="39">
        <v>51</v>
      </c>
      <c r="D30" s="130">
        <v>43937</v>
      </c>
      <c r="E30" s="131">
        <v>16557</v>
      </c>
      <c r="F30" s="70"/>
      <c r="G30" s="71"/>
      <c r="H30" s="43">
        <f t="shared" ref="H30:H39" si="1">SUM(D30:G30)</f>
        <v>60494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22642</v>
      </c>
      <c r="E36" s="129">
        <v>100654</v>
      </c>
      <c r="F36" s="70"/>
      <c r="G36" s="71"/>
      <c r="H36" s="43">
        <f t="shared" si="1"/>
        <v>123296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66579</v>
      </c>
      <c r="E47" s="56">
        <f>SUM(E30:E41)</f>
        <v>117211</v>
      </c>
      <c r="F47" s="55">
        <f>SUM(F30:F41)</f>
        <v>0</v>
      </c>
      <c r="G47" s="56">
        <f>SUM(G30:G41)</f>
        <v>0</v>
      </c>
      <c r="H47" s="43">
        <f>SUM(H30:H41)</f>
        <v>183790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13306741</v>
      </c>
      <c r="E48" s="56">
        <f>E29-E47</f>
        <v>84156876</v>
      </c>
      <c r="F48" s="55">
        <f>F29-F47</f>
        <v>29383369.230769228</v>
      </c>
      <c r="G48" s="56">
        <f>G29-G47</f>
        <v>540913.04347826086</v>
      </c>
      <c r="H48" s="43">
        <f>SUM(D48:G48)</f>
        <v>127387899.2742475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13306741</v>
      </c>
      <c r="E57" s="65">
        <f>SUM(E48:E56)</f>
        <v>84156876</v>
      </c>
      <c r="F57" s="64">
        <f>SUM(F48:F56)</f>
        <v>29383369.230769228</v>
      </c>
      <c r="G57" s="65">
        <f>SUM(G48:G56)</f>
        <v>540913.04347826086</v>
      </c>
      <c r="H57" s="81">
        <f>SUM(H48:H56)</f>
        <v>127387899.2742475</v>
      </c>
    </row>
    <row r="58" spans="1:8">
      <c r="A58" s="87"/>
      <c r="B58" s="88" t="s">
        <v>75</v>
      </c>
      <c r="C58" s="39"/>
      <c r="D58" s="64">
        <f>D57+'Jan17'!D58</f>
        <v>27257881</v>
      </c>
      <c r="E58" s="56">
        <f>E57+'Jan17'!E58</f>
        <v>173330151</v>
      </c>
      <c r="F58" s="56">
        <f>F57+'Jan17'!F58</f>
        <v>62373588.461538456</v>
      </c>
      <c r="G58" s="56">
        <f>G57+'Jan17'!G58</f>
        <v>1151030.4347826086</v>
      </c>
      <c r="H58" s="56">
        <f>H57+'Jan17'!H58</f>
        <v>264112650.89632106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February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100333591</v>
      </c>
      <c r="F84" s="111">
        <f>(+F28+F29+G29)-(F85-F86)</f>
        <v>29924282.27424749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0/0.26</f>
        <v>0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100333591</v>
      </c>
      <c r="F87" s="111">
        <f>(F84+F85)-F86</f>
        <v>29924282.27424749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29383369.230769228</v>
      </c>
      <c r="G91" s="118">
        <f>G14</f>
        <v>540913.04347826086</v>
      </c>
      <c r="H91" s="119">
        <f>F91+G91</f>
        <v>29924282.27424749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11" workbookViewId="0">
      <selection activeCell="L7" sqref="L7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130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16615402</v>
      </c>
      <c r="E14" s="138">
        <f>E15+E21+E22</f>
        <v>99452701</v>
      </c>
      <c r="F14" s="41">
        <f>(F16-F17)/0.26</f>
        <v>31617869.230769228</v>
      </c>
      <c r="G14" s="42">
        <f>(G16-G17)/0.23</f>
        <v>490708.69565217389</v>
      </c>
      <c r="H14" s="43">
        <f t="shared" ref="H14:H27" si="0">SUM(D14:G14)</f>
        <v>148176680.9264214</v>
      </c>
    </row>
    <row r="15" spans="1:8" hidden="1" outlineLevel="1">
      <c r="A15" s="28"/>
      <c r="B15" s="44" t="s">
        <v>25</v>
      </c>
      <c r="C15" s="203"/>
      <c r="D15" s="46">
        <v>15980747</v>
      </c>
      <c r="E15" s="47">
        <v>99327723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8661254</v>
      </c>
      <c r="G16" s="47">
        <v>112863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440608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12759634.615384614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376154</v>
      </c>
      <c r="E19" s="127">
        <v>2368285</v>
      </c>
      <c r="F19" s="52"/>
      <c r="G19" s="53"/>
      <c r="H19" s="43">
        <f t="shared" si="0"/>
        <v>2744439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66070</v>
      </c>
      <c r="E21" s="127">
        <v>124978</v>
      </c>
      <c r="F21" s="57"/>
      <c r="G21" s="58"/>
      <c r="H21" s="59">
        <f t="shared" si="0"/>
        <v>191048</v>
      </c>
    </row>
    <row r="22" spans="1:8">
      <c r="A22" s="5"/>
      <c r="B22" s="60" t="s">
        <v>36</v>
      </c>
      <c r="C22" s="54">
        <v>24</v>
      </c>
      <c r="D22" s="128">
        <v>568585</v>
      </c>
      <c r="E22" s="129">
        <v>0</v>
      </c>
      <c r="F22" s="55"/>
      <c r="G22" s="56"/>
      <c r="H22" s="43">
        <f t="shared" si="0"/>
        <v>568585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39">
        <v>242374</v>
      </c>
      <c r="E24" s="129"/>
      <c r="F24" s="55"/>
      <c r="G24" s="56"/>
      <c r="H24" s="43">
        <f t="shared" si="0"/>
        <v>242374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768435</v>
      </c>
      <c r="E28" s="59">
        <f>SUM(E19:E23)-E24</f>
        <v>2493263</v>
      </c>
      <c r="F28" s="59">
        <f>SUM(F19:F23)-F24</f>
        <v>0</v>
      </c>
      <c r="G28" s="59">
        <f>SUM(G19:G23)-G24</f>
        <v>0</v>
      </c>
      <c r="H28" s="56">
        <f>SUM(H19:H23)-H24</f>
        <v>3261698</v>
      </c>
    </row>
    <row r="29" spans="1:8">
      <c r="A29" s="67" t="s">
        <v>43</v>
      </c>
      <c r="B29" s="68"/>
      <c r="C29" s="54">
        <v>40</v>
      </c>
      <c r="D29" s="55">
        <f>D14-D28</f>
        <v>15846967</v>
      </c>
      <c r="E29" s="69">
        <f>E14-E28</f>
        <v>96959438</v>
      </c>
      <c r="F29" s="56">
        <f>F14+F18-F28</f>
        <v>44377503.84615384</v>
      </c>
      <c r="G29" s="55">
        <f>G14-G28</f>
        <v>490708.69565217389</v>
      </c>
      <c r="H29" s="56">
        <f>H14-H28</f>
        <v>144914982.9264214</v>
      </c>
    </row>
    <row r="30" spans="1:8">
      <c r="A30" s="28" t="s">
        <v>44</v>
      </c>
      <c r="B30" s="51" t="s">
        <v>45</v>
      </c>
      <c r="C30" s="39">
        <v>51</v>
      </c>
      <c r="D30" s="130">
        <v>10950</v>
      </c>
      <c r="E30" s="131">
        <v>7945</v>
      </c>
      <c r="F30" s="70"/>
      <c r="G30" s="71"/>
      <c r="H30" s="43">
        <f t="shared" ref="H30:H39" si="1">SUM(D30:G30)</f>
        <v>18895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24207</v>
      </c>
      <c r="E36" s="129">
        <v>845918</v>
      </c>
      <c r="F36" s="70"/>
      <c r="G36" s="71"/>
      <c r="H36" s="43">
        <f t="shared" si="1"/>
        <v>870125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35157</v>
      </c>
      <c r="E47" s="56">
        <f>SUM(E30:E41)</f>
        <v>853863</v>
      </c>
      <c r="F47" s="55">
        <f>SUM(F30:F41)</f>
        <v>0</v>
      </c>
      <c r="G47" s="56">
        <f>SUM(G30:G41)</f>
        <v>0</v>
      </c>
      <c r="H47" s="43">
        <f>SUM(H30:H41)</f>
        <v>889020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15811810</v>
      </c>
      <c r="E48" s="56">
        <f>E29-E47</f>
        <v>96105575</v>
      </c>
      <c r="F48" s="55">
        <f>F29-F47</f>
        <v>44377503.84615384</v>
      </c>
      <c r="G48" s="56">
        <f>G29-G47</f>
        <v>490708.69565217389</v>
      </c>
      <c r="H48" s="43">
        <f>SUM(D48:G48)</f>
        <v>156785597.54180604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15811810</v>
      </c>
      <c r="E57" s="65">
        <f>SUM(E48:E56)</f>
        <v>96105575</v>
      </c>
      <c r="F57" s="64">
        <f>SUM(F48:F56)</f>
        <v>44377503.84615384</v>
      </c>
      <c r="G57" s="65">
        <f>SUM(G48:G56)</f>
        <v>490708.69565217389</v>
      </c>
      <c r="H57" s="81">
        <f>SUM(H48:H56)</f>
        <v>156785597.54180604</v>
      </c>
    </row>
    <row r="58" spans="1:8">
      <c r="A58" s="87"/>
      <c r="B58" s="88" t="s">
        <v>75</v>
      </c>
      <c r="C58" s="39"/>
      <c r="D58" s="64">
        <f>D57+'Feb17'!D58</f>
        <v>43069691</v>
      </c>
      <c r="E58" s="64">
        <f>E57+'Feb17'!E58</f>
        <v>269435726</v>
      </c>
      <c r="F58" s="64">
        <f>F57+'Feb17'!F58</f>
        <v>106751092.30769229</v>
      </c>
      <c r="G58" s="64">
        <f>G57+'Feb17'!G58</f>
        <v>1641739.1304347825</v>
      </c>
      <c r="H58" s="43">
        <f>H57+'Feb17'!H58</f>
        <v>420898248.4381271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March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116068103</v>
      </c>
      <c r="F84" s="111">
        <f>(+F28+F29+G29)-(F85-F86)</f>
        <v>32108577.926421396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3317505/0.26</f>
        <v>12759634.615384614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116068103</v>
      </c>
      <c r="F87" s="111">
        <f>(F84+F85)-F86</f>
        <v>44868212.541806012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31617869.230769228</v>
      </c>
      <c r="G91" s="118">
        <f>G14</f>
        <v>490708.69565217389</v>
      </c>
      <c r="H91" s="119">
        <f>F91+G91</f>
        <v>32108577.926421404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24" workbookViewId="0">
      <selection activeCell="L7" sqref="L7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131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16456191</v>
      </c>
      <c r="E14" s="138">
        <f>E15+E21+E22</f>
        <v>96586323</v>
      </c>
      <c r="F14" s="41">
        <f>(F16-F17)/0.26</f>
        <v>27943430.769230768</v>
      </c>
      <c r="G14" s="42">
        <f>(G16-G17)/0.23</f>
        <v>511908.69565217389</v>
      </c>
      <c r="H14" s="43">
        <f t="shared" ref="H14:H27" si="0">SUM(D14:G14)</f>
        <v>141497853.46488297</v>
      </c>
    </row>
    <row r="15" spans="1:8" hidden="1" outlineLevel="1">
      <c r="A15" s="28"/>
      <c r="B15" s="44" t="s">
        <v>25</v>
      </c>
      <c r="C15" s="203"/>
      <c r="D15" s="46">
        <v>15979842</v>
      </c>
      <c r="E15" s="47">
        <v>96352650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7414632</v>
      </c>
      <c r="G16" s="47">
        <v>117739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149340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376704</v>
      </c>
      <c r="E19" s="127">
        <v>2293900</v>
      </c>
      <c r="F19" s="52"/>
      <c r="G19" s="53"/>
      <c r="H19" s="43">
        <f t="shared" si="0"/>
        <v>2670604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66375</v>
      </c>
      <c r="E21" s="127">
        <v>233673</v>
      </c>
      <c r="F21" s="57"/>
      <c r="G21" s="58"/>
      <c r="H21" s="59">
        <f t="shared" si="0"/>
        <v>300048</v>
      </c>
    </row>
    <row r="22" spans="1:8">
      <c r="A22" s="5"/>
      <c r="B22" s="60" t="s">
        <v>36</v>
      </c>
      <c r="C22" s="54">
        <v>24</v>
      </c>
      <c r="D22" s="128">
        <v>409974</v>
      </c>
      <c r="E22" s="129">
        <v>0</v>
      </c>
      <c r="F22" s="55"/>
      <c r="G22" s="56"/>
      <c r="H22" s="43">
        <f t="shared" si="0"/>
        <v>409974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39">
        <v>-5829.66</v>
      </c>
      <c r="E24" s="129"/>
      <c r="F24" s="55"/>
      <c r="G24" s="56"/>
      <c r="H24" s="43">
        <f t="shared" si="0"/>
        <v>-5829.66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858882.66</v>
      </c>
      <c r="E28" s="59">
        <f>SUM(E19:E23)-E24</f>
        <v>2527573</v>
      </c>
      <c r="F28" s="59">
        <f>SUM(F19:F23)-F24</f>
        <v>0</v>
      </c>
      <c r="G28" s="59">
        <f>SUM(G19:G23)-G24</f>
        <v>0</v>
      </c>
      <c r="H28" s="56">
        <f>SUM(H19:H23)-H24</f>
        <v>3386455.66</v>
      </c>
    </row>
    <row r="29" spans="1:8">
      <c r="A29" s="67" t="s">
        <v>43</v>
      </c>
      <c r="B29" s="68"/>
      <c r="C29" s="54">
        <v>40</v>
      </c>
      <c r="D29" s="55">
        <f>D14-D28</f>
        <v>15597308.34</v>
      </c>
      <c r="E29" s="69">
        <f>E14-E28</f>
        <v>94058750</v>
      </c>
      <c r="F29" s="56">
        <f>F14+F18-F28</f>
        <v>27943430.769230768</v>
      </c>
      <c r="G29" s="55">
        <f>G14-G28</f>
        <v>511908.69565217389</v>
      </c>
      <c r="H29" s="56">
        <f>H14-H28</f>
        <v>138111397.80488297</v>
      </c>
    </row>
    <row r="30" spans="1:8">
      <c r="A30" s="28" t="s">
        <v>44</v>
      </c>
      <c r="B30" s="51" t="s">
        <v>45</v>
      </c>
      <c r="C30" s="39">
        <v>51</v>
      </c>
      <c r="D30" s="130">
        <v>22843</v>
      </c>
      <c r="E30" s="131">
        <v>16499</v>
      </c>
      <c r="F30" s="70"/>
      <c r="G30" s="71"/>
      <c r="H30" s="43">
        <f t="shared" ref="H30:H39" si="1">SUM(D30:G30)</f>
        <v>39342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32842</v>
      </c>
      <c r="E36" s="129">
        <v>9094</v>
      </c>
      <c r="F36" s="70"/>
      <c r="G36" s="71"/>
      <c r="H36" s="43">
        <f t="shared" si="1"/>
        <v>41936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55685</v>
      </c>
      <c r="E47" s="56">
        <f>SUM(E30:E41)</f>
        <v>25593</v>
      </c>
      <c r="F47" s="55">
        <f>SUM(F30:F41)</f>
        <v>0</v>
      </c>
      <c r="G47" s="56">
        <f>SUM(G30:G41)</f>
        <v>0</v>
      </c>
      <c r="H47" s="43">
        <f>SUM(H30:H41)</f>
        <v>81278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15541623.34</v>
      </c>
      <c r="E48" s="56">
        <f>E29-E47</f>
        <v>94033157</v>
      </c>
      <c r="F48" s="55">
        <f>F29-F47</f>
        <v>27943430.769230768</v>
      </c>
      <c r="G48" s="56">
        <f>G29-G47</f>
        <v>511908.69565217389</v>
      </c>
      <c r="H48" s="43">
        <f>SUM(D48:G48)</f>
        <v>138030119.80488294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15541623.34</v>
      </c>
      <c r="E57" s="65">
        <f>SUM(E48:E56)</f>
        <v>94033157</v>
      </c>
      <c r="F57" s="64">
        <f>SUM(F48:F56)</f>
        <v>27943430.769230768</v>
      </c>
      <c r="G57" s="65">
        <f>SUM(G48:G56)</f>
        <v>511908.69565217389</v>
      </c>
      <c r="H57" s="81">
        <f>SUM(H48:H56)</f>
        <v>138030119.80488294</v>
      </c>
    </row>
    <row r="58" spans="1:8">
      <c r="A58" s="87"/>
      <c r="B58" s="88" t="s">
        <v>75</v>
      </c>
      <c r="C58" s="39"/>
      <c r="D58" s="64">
        <f>D57+'Mar17'!D58</f>
        <v>58611314.340000004</v>
      </c>
      <c r="E58" s="56">
        <f>E57+'Mar17'!E58</f>
        <v>363468883</v>
      </c>
      <c r="F58" s="56">
        <f>F57+'Mar17'!F58</f>
        <v>134694523.07692307</v>
      </c>
      <c r="G58" s="56">
        <f>G57+'Mar17'!G58</f>
        <v>2153647.8260869565</v>
      </c>
      <c r="H58" s="56">
        <f>H57+'Mar17'!H58</f>
        <v>558928368.24301004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April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113042514</v>
      </c>
      <c r="F84" s="111">
        <f>(+F28+F29+G29)-(F85-F86)</f>
        <v>28455339.464882944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0/0.26</f>
        <v>0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113042514</v>
      </c>
      <c r="F87" s="111">
        <f>(F84+F85)-F86</f>
        <v>28455339.464882944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27943430.769230768</v>
      </c>
      <c r="G91" s="118">
        <f>G14</f>
        <v>511908.69565217389</v>
      </c>
      <c r="H91" s="119">
        <f>F91+G91</f>
        <v>28455339.464882944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7" workbookViewId="0">
      <selection activeCell="L7" sqref="L7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132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19402514</v>
      </c>
      <c r="E14" s="138">
        <f>E15+E21+E22</f>
        <v>102047545</v>
      </c>
      <c r="F14" s="41">
        <f>(F16-F17)/0.26</f>
        <v>39652515.384615384</v>
      </c>
      <c r="G14" s="42">
        <f>(G16-G17)/0.23</f>
        <v>651900</v>
      </c>
      <c r="H14" s="43">
        <f t="shared" ref="H14:H27" si="0">SUM(D14:G14)</f>
        <v>161754474.38461539</v>
      </c>
    </row>
    <row r="15" spans="1:8" hidden="1" outlineLevel="1">
      <c r="A15" s="28"/>
      <c r="B15" s="44" t="s">
        <v>25</v>
      </c>
      <c r="C15" s="203"/>
      <c r="D15" s="46">
        <v>18768690</v>
      </c>
      <c r="E15" s="47">
        <v>101949812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10587036</v>
      </c>
      <c r="G16" s="47">
        <v>149937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277382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437156</v>
      </c>
      <c r="E19" s="127">
        <v>2422873</v>
      </c>
      <c r="F19" s="52"/>
      <c r="G19" s="53"/>
      <c r="H19" s="43">
        <f t="shared" si="0"/>
        <v>2860029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63720</v>
      </c>
      <c r="E21" s="127">
        <v>93933</v>
      </c>
      <c r="F21" s="57"/>
      <c r="G21" s="58"/>
      <c r="H21" s="59">
        <f t="shared" si="0"/>
        <v>157653</v>
      </c>
    </row>
    <row r="22" spans="1:8">
      <c r="A22" s="5"/>
      <c r="B22" s="60" t="s">
        <v>36</v>
      </c>
      <c r="C22" s="54">
        <v>24</v>
      </c>
      <c r="D22" s="128">
        <v>570104</v>
      </c>
      <c r="E22" s="129">
        <v>3800</v>
      </c>
      <c r="F22" s="55"/>
      <c r="G22" s="56"/>
      <c r="H22" s="43">
        <f t="shared" si="0"/>
        <v>573904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366267</v>
      </c>
      <c r="E24" s="129"/>
      <c r="F24" s="55"/>
      <c r="G24" s="56"/>
      <c r="H24" s="43">
        <f t="shared" si="0"/>
        <v>366267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704713</v>
      </c>
      <c r="E28" s="59">
        <f>SUM(E19:E23)-E24</f>
        <v>2520606</v>
      </c>
      <c r="F28" s="59">
        <f>SUM(F19:F23)-F24</f>
        <v>0</v>
      </c>
      <c r="G28" s="59">
        <f>SUM(G19:G23)-G24</f>
        <v>0</v>
      </c>
      <c r="H28" s="56">
        <f>SUM(H19:H23)-H24</f>
        <v>3225319</v>
      </c>
    </row>
    <row r="29" spans="1:8">
      <c r="A29" s="67" t="s">
        <v>43</v>
      </c>
      <c r="B29" s="68"/>
      <c r="C29" s="54">
        <v>40</v>
      </c>
      <c r="D29" s="55">
        <f>D14-D28</f>
        <v>18697801</v>
      </c>
      <c r="E29" s="69">
        <f>E14-E28</f>
        <v>99526939</v>
      </c>
      <c r="F29" s="56">
        <f>F14+F18-F28</f>
        <v>39652515.384615384</v>
      </c>
      <c r="G29" s="55">
        <f>G14-G28</f>
        <v>651900</v>
      </c>
      <c r="H29" s="56">
        <f>H14-H28</f>
        <v>158529155.38461539</v>
      </c>
    </row>
    <row r="30" spans="1:8">
      <c r="A30" s="28" t="s">
        <v>44</v>
      </c>
      <c r="B30" s="51" t="s">
        <v>45</v>
      </c>
      <c r="C30" s="39">
        <v>51</v>
      </c>
      <c r="D30" s="130">
        <v>15425</v>
      </c>
      <c r="E30" s="131">
        <v>7743</v>
      </c>
      <c r="F30" s="70"/>
      <c r="G30" s="71"/>
      <c r="H30" s="43">
        <f t="shared" ref="H30:H39" si="1">SUM(D30:G30)</f>
        <v>23168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10473</v>
      </c>
      <c r="E36" s="129">
        <v>4265</v>
      </c>
      <c r="F36" s="70"/>
      <c r="G36" s="71"/>
      <c r="H36" s="43">
        <f t="shared" si="1"/>
        <v>14738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25898</v>
      </c>
      <c r="E47" s="56">
        <f>SUM(E30:E41)</f>
        <v>12008</v>
      </c>
      <c r="F47" s="55">
        <f>SUM(F30:F41)</f>
        <v>0</v>
      </c>
      <c r="G47" s="56">
        <f>SUM(G30:G41)</f>
        <v>0</v>
      </c>
      <c r="H47" s="43">
        <f>SUM(H30:H41)</f>
        <v>37906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18671903</v>
      </c>
      <c r="E48" s="56">
        <f>E29-E47</f>
        <v>99514931</v>
      </c>
      <c r="F48" s="55">
        <f>F29-F47</f>
        <v>39652515.384615384</v>
      </c>
      <c r="G48" s="56">
        <f>G29-G47</f>
        <v>651900</v>
      </c>
      <c r="H48" s="43">
        <f>SUM(D48:G48)</f>
        <v>158491249.38461539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18671903</v>
      </c>
      <c r="E57" s="65">
        <f>SUM(E48:E56)</f>
        <v>99514931</v>
      </c>
      <c r="F57" s="64">
        <f>SUM(F48:F56)</f>
        <v>39652515.384615384</v>
      </c>
      <c r="G57" s="65">
        <f>SUM(G48:G56)</f>
        <v>651900</v>
      </c>
      <c r="H57" s="81">
        <f>SUM(H48:H56)</f>
        <v>158491249.38461539</v>
      </c>
    </row>
    <row r="58" spans="1:8">
      <c r="A58" s="87"/>
      <c r="B58" s="88" t="s">
        <v>75</v>
      </c>
      <c r="C58" s="39"/>
      <c r="D58" s="64">
        <f>D57+'Apr17'!D58</f>
        <v>77283217.340000004</v>
      </c>
      <c r="E58" s="64">
        <f>E57+'Apr17'!E58</f>
        <v>462983814</v>
      </c>
      <c r="F58" s="64">
        <f>F57+'Apr17'!F58</f>
        <v>174347038.46153846</v>
      </c>
      <c r="G58" s="64">
        <f>G57+'Apr17'!G58</f>
        <v>2805547.8260869565</v>
      </c>
      <c r="H58" s="43">
        <f>H57+'Apr17'!H58</f>
        <v>717419617.62762547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May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121450059</v>
      </c>
      <c r="F84" s="111">
        <f>(+F28+F29+G29)-(F85-F86)</f>
        <v>40304415.384615384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0/0.26</f>
        <v>0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121450059</v>
      </c>
      <c r="F87" s="111">
        <f>(F84+F85)-F86</f>
        <v>40304415.384615384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39652515.384615384</v>
      </c>
      <c r="G91" s="118">
        <f>G14</f>
        <v>651900</v>
      </c>
      <c r="H91" s="119">
        <f>F91+G91</f>
        <v>40304415.384615384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300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24" workbookViewId="0">
      <selection activeCell="L7" sqref="L7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136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20158413</v>
      </c>
      <c r="E14" s="138">
        <f>E15+E21+E22</f>
        <v>101297618</v>
      </c>
      <c r="F14" s="41">
        <f>(F16-F17)/0.26</f>
        <v>33082211.538461536</v>
      </c>
      <c r="G14" s="42">
        <f>(G16-G17)/0.23</f>
        <v>682913.04347826086</v>
      </c>
      <c r="H14" s="43">
        <f t="shared" ref="H14:H27" si="0">SUM(D14:G14)</f>
        <v>155221155.58193979</v>
      </c>
    </row>
    <row r="15" spans="1:8" hidden="1" outlineLevel="1">
      <c r="A15" s="28"/>
      <c r="B15" s="44" t="s">
        <v>25</v>
      </c>
      <c r="C15" s="203"/>
      <c r="D15" s="46">
        <v>19353636</v>
      </c>
      <c r="E15" s="47">
        <v>101187018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8804816</v>
      </c>
      <c r="G16" s="47">
        <v>156992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203441</v>
      </c>
      <c r="G17" s="47">
        <v>-78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5961207.692307692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451259</v>
      </c>
      <c r="E19" s="127">
        <v>2408701</v>
      </c>
      <c r="F19" s="52"/>
      <c r="G19" s="53"/>
      <c r="H19" s="43">
        <f t="shared" si="0"/>
        <v>2859960</v>
      </c>
    </row>
    <row r="20" spans="1:8">
      <c r="A20" s="5" t="s">
        <v>32</v>
      </c>
      <c r="B20" s="11" t="s">
        <v>33</v>
      </c>
      <c r="C20" s="54">
        <v>22</v>
      </c>
      <c r="D20" s="128">
        <v>1895</v>
      </c>
      <c r="E20" s="129">
        <v>0</v>
      </c>
      <c r="F20" s="52"/>
      <c r="G20" s="53"/>
      <c r="H20" s="43">
        <f t="shared" si="0"/>
        <v>1895</v>
      </c>
    </row>
    <row r="21" spans="1:8">
      <c r="A21" s="5" t="s">
        <v>34</v>
      </c>
      <c r="B21" s="51" t="s">
        <v>35</v>
      </c>
      <c r="C21" s="37">
        <v>23</v>
      </c>
      <c r="D21" s="126">
        <v>65495</v>
      </c>
      <c r="E21" s="127">
        <v>110600</v>
      </c>
      <c r="F21" s="52"/>
      <c r="G21" s="53"/>
      <c r="H21" s="59">
        <f t="shared" si="0"/>
        <v>176095</v>
      </c>
    </row>
    <row r="22" spans="1:8">
      <c r="A22" s="5"/>
      <c r="B22" s="60" t="s">
        <v>36</v>
      </c>
      <c r="C22" s="54">
        <v>24</v>
      </c>
      <c r="D22" s="128">
        <v>739282</v>
      </c>
      <c r="E22" s="129">
        <v>0</v>
      </c>
      <c r="F22" s="52"/>
      <c r="G22" s="53"/>
      <c r="H22" s="43">
        <f t="shared" si="0"/>
        <v>739282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331593</v>
      </c>
      <c r="E24" s="129"/>
      <c r="F24" s="52"/>
      <c r="G24" s="53"/>
      <c r="H24" s="43">
        <f t="shared" si="0"/>
        <v>331593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926338</v>
      </c>
      <c r="E28" s="59">
        <f>SUM(E19:E23)-E24</f>
        <v>2519301</v>
      </c>
      <c r="F28" s="59">
        <f>SUM(F19:F23)-F24</f>
        <v>0</v>
      </c>
      <c r="G28" s="59">
        <f>SUM(G19:G23)-G24</f>
        <v>0</v>
      </c>
      <c r="H28" s="56">
        <f>SUM(H19:H23)-H24</f>
        <v>3445639</v>
      </c>
    </row>
    <row r="29" spans="1:8">
      <c r="A29" s="67" t="s">
        <v>43</v>
      </c>
      <c r="B29" s="68"/>
      <c r="C29" s="54">
        <v>40</v>
      </c>
      <c r="D29" s="55">
        <f>D14-D28</f>
        <v>19232075</v>
      </c>
      <c r="E29" s="69">
        <f>E14-E28</f>
        <v>98778317</v>
      </c>
      <c r="F29" s="56">
        <f>F14+F18-F28</f>
        <v>39043419.230769232</v>
      </c>
      <c r="G29" s="55">
        <f>G14-G28</f>
        <v>682913.04347826086</v>
      </c>
      <c r="H29" s="56">
        <f>H14-H28</f>
        <v>151775516.58193979</v>
      </c>
    </row>
    <row r="30" spans="1:8">
      <c r="A30" s="28" t="s">
        <v>44</v>
      </c>
      <c r="B30" s="51" t="s">
        <v>45</v>
      </c>
      <c r="C30" s="39">
        <v>51</v>
      </c>
      <c r="D30" s="130">
        <v>8609</v>
      </c>
      <c r="E30" s="131">
        <v>6963</v>
      </c>
      <c r="F30" s="70"/>
      <c r="G30" s="71"/>
      <c r="H30" s="43">
        <f t="shared" ref="H30:H39" si="1">SUM(D30:G30)</f>
        <v>15572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>
        <v>32756</v>
      </c>
      <c r="E35" s="127"/>
      <c r="F35" s="73"/>
      <c r="G35" s="74"/>
      <c r="H35" s="59">
        <f t="shared" si="1"/>
        <v>32756</v>
      </c>
    </row>
    <row r="36" spans="1:8">
      <c r="A36" s="5"/>
      <c r="B36" s="11" t="s">
        <v>52</v>
      </c>
      <c r="C36" s="39">
        <v>57</v>
      </c>
      <c r="D36" s="128">
        <v>14923</v>
      </c>
      <c r="E36" s="129">
        <v>54063</v>
      </c>
      <c r="F36" s="70"/>
      <c r="G36" s="71"/>
      <c r="H36" s="43">
        <f t="shared" si="1"/>
        <v>68986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56288</v>
      </c>
      <c r="E47" s="56">
        <f>SUM(E30:E41)</f>
        <v>61026</v>
      </c>
      <c r="F47" s="55">
        <f>SUM(F30:F41)</f>
        <v>0</v>
      </c>
      <c r="G47" s="56">
        <f>SUM(G30:G41)</f>
        <v>0</v>
      </c>
      <c r="H47" s="43">
        <f>SUM(H30:H41)</f>
        <v>117314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19175787</v>
      </c>
      <c r="E48" s="56">
        <f>E29-E47</f>
        <v>98717291</v>
      </c>
      <c r="F48" s="55">
        <f>F29-F47</f>
        <v>39043419.230769232</v>
      </c>
      <c r="G48" s="56">
        <f>G29-G47</f>
        <v>682913.04347826086</v>
      </c>
      <c r="H48" s="43">
        <f>SUM(D48:G48)</f>
        <v>157619410.27424747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19175787</v>
      </c>
      <c r="E57" s="65">
        <f>SUM(E48:E56)</f>
        <v>98717291</v>
      </c>
      <c r="F57" s="64">
        <f>SUM(F48:F56)</f>
        <v>39043419.230769232</v>
      </c>
      <c r="G57" s="65">
        <f>SUM(G48:G56)</f>
        <v>682913.04347826086</v>
      </c>
      <c r="H57" s="81">
        <f>SUM(H48:H56)</f>
        <v>157619410.27424747</v>
      </c>
    </row>
    <row r="58" spans="1:8">
      <c r="A58" s="87"/>
      <c r="B58" s="88" t="s">
        <v>75</v>
      </c>
      <c r="C58" s="39"/>
      <c r="D58" s="64">
        <f>D57+'May17'!D58</f>
        <v>96459004.340000004</v>
      </c>
      <c r="E58" s="64">
        <f>E57+'May17'!E58</f>
        <v>561701105</v>
      </c>
      <c r="F58" s="64">
        <f>F57+'May17'!F58</f>
        <v>213390457.69230771</v>
      </c>
      <c r="G58" s="64">
        <f>G57+'May17'!G58</f>
        <v>3488460.8695652173</v>
      </c>
      <c r="H58" s="43">
        <f>H57+'May17'!H58</f>
        <v>875039027.90187287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June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121456031</v>
      </c>
      <c r="F84" s="111">
        <f>(+F28+F29+G29)-(F85-F86)</f>
        <v>33765124.581939802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1549914/0.26</f>
        <v>5961207.692307692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121456031</v>
      </c>
      <c r="F87" s="111">
        <f>(F84+F85)-F86</f>
        <v>39726332.274247497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33082211.538461536</v>
      </c>
      <c r="G91" s="118">
        <f>G14</f>
        <v>682913.04347826086</v>
      </c>
      <c r="H91" s="119">
        <f>F91+G91</f>
        <v>33765124.581939794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27" workbookViewId="0">
      <selection activeCell="D20" sqref="D20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137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19936569</v>
      </c>
      <c r="E14" s="138">
        <f>E15+E21+E22</f>
        <v>99340412</v>
      </c>
      <c r="F14" s="41">
        <f>(F16-F17)/0.26</f>
        <v>31431276.92307692</v>
      </c>
      <c r="G14" s="42">
        <f>(G16-G17)/0.23</f>
        <v>503813.04347826086</v>
      </c>
      <c r="H14" s="43">
        <f t="shared" ref="H14:H27" si="0">SUM(D14:G14)</f>
        <v>151212070.96655518</v>
      </c>
    </row>
    <row r="15" spans="1:8" hidden="1" outlineLevel="1">
      <c r="A15" s="28"/>
      <c r="B15" s="44" t="s">
        <v>25</v>
      </c>
      <c r="C15" s="203"/>
      <c r="D15" s="46">
        <v>19224803</v>
      </c>
      <c r="E15" s="47">
        <v>99240502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8257892</v>
      </c>
      <c r="G16" s="47">
        <v>115877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85760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451819</v>
      </c>
      <c r="E19" s="127">
        <v>2363751</v>
      </c>
      <c r="F19" s="52"/>
      <c r="G19" s="53"/>
      <c r="H19" s="43">
        <f t="shared" si="0"/>
        <v>2815570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67318</v>
      </c>
      <c r="E21" s="127">
        <v>99910</v>
      </c>
      <c r="F21" s="52"/>
      <c r="G21" s="53"/>
      <c r="H21" s="59">
        <f t="shared" si="0"/>
        <v>167228</v>
      </c>
    </row>
    <row r="22" spans="1:8">
      <c r="A22" s="5"/>
      <c r="B22" s="60" t="s">
        <v>36</v>
      </c>
      <c r="C22" s="54">
        <v>24</v>
      </c>
      <c r="D22" s="128">
        <v>644448</v>
      </c>
      <c r="E22" s="129">
        <v>0</v>
      </c>
      <c r="F22" s="52"/>
      <c r="G22" s="53"/>
      <c r="H22" s="43">
        <f t="shared" si="0"/>
        <v>644448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316583</v>
      </c>
      <c r="E24" s="129"/>
      <c r="F24" s="52"/>
      <c r="G24" s="53"/>
      <c r="H24" s="43">
        <f t="shared" si="0"/>
        <v>316583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847002</v>
      </c>
      <c r="E28" s="59">
        <f>SUM(E19:E23)-E24</f>
        <v>2463661</v>
      </c>
      <c r="F28" s="59">
        <f>SUM(F19:F23)-F24</f>
        <v>0</v>
      </c>
      <c r="G28" s="59">
        <f>SUM(G19:G23)-G24</f>
        <v>0</v>
      </c>
      <c r="H28" s="56">
        <f>SUM(H19:H23)-H24</f>
        <v>3310663</v>
      </c>
    </row>
    <row r="29" spans="1:8">
      <c r="A29" s="67" t="s">
        <v>43</v>
      </c>
      <c r="B29" s="68"/>
      <c r="C29" s="54">
        <v>40</v>
      </c>
      <c r="D29" s="55">
        <f>D14-D28</f>
        <v>19089567</v>
      </c>
      <c r="E29" s="69">
        <f>E14-E28</f>
        <v>96876751</v>
      </c>
      <c r="F29" s="56">
        <f>F14+F18-F28</f>
        <v>31431276.92307692</v>
      </c>
      <c r="G29" s="55">
        <f>G14-G28</f>
        <v>503813.04347826086</v>
      </c>
      <c r="H29" s="56">
        <f>H14-H28</f>
        <v>147901407.96655518</v>
      </c>
    </row>
    <row r="30" spans="1:8">
      <c r="A30" s="28" t="s">
        <v>44</v>
      </c>
      <c r="B30" s="51" t="s">
        <v>45</v>
      </c>
      <c r="C30" s="39">
        <v>51</v>
      </c>
      <c r="D30" s="130">
        <v>19295</v>
      </c>
      <c r="E30" s="131">
        <v>6470</v>
      </c>
      <c r="F30" s="70"/>
      <c r="G30" s="71"/>
      <c r="H30" s="43">
        <f t="shared" ref="H30:H39" si="1">SUM(D30:G30)</f>
        <v>25765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57532</v>
      </c>
      <c r="E36" s="129">
        <v>5644</v>
      </c>
      <c r="F36" s="70"/>
      <c r="G36" s="71"/>
      <c r="H36" s="43">
        <f t="shared" si="1"/>
        <v>63176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76827</v>
      </c>
      <c r="E47" s="56">
        <f>SUM(E30:E41)</f>
        <v>12114</v>
      </c>
      <c r="F47" s="55">
        <f>SUM(F30:F41)</f>
        <v>0</v>
      </c>
      <c r="G47" s="56">
        <f>SUM(G30:G41)</f>
        <v>0</v>
      </c>
      <c r="H47" s="43">
        <f>SUM(H30:H41)</f>
        <v>88941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19012740</v>
      </c>
      <c r="E48" s="56">
        <f>E29-E47</f>
        <v>96864637</v>
      </c>
      <c r="F48" s="55">
        <f>F29-F47</f>
        <v>31431276.92307692</v>
      </c>
      <c r="G48" s="56">
        <f>G29-G47</f>
        <v>503813.04347826086</v>
      </c>
      <c r="H48" s="43">
        <f>SUM(D48:G48)</f>
        <v>147812466.96655518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19012740</v>
      </c>
      <c r="E57" s="65">
        <f>SUM(E48:E56)</f>
        <v>96864637</v>
      </c>
      <c r="F57" s="64">
        <f>SUM(F48:F56)</f>
        <v>31431276.92307692</v>
      </c>
      <c r="G57" s="65">
        <f>SUM(G48:G56)</f>
        <v>503813.04347826086</v>
      </c>
      <c r="H57" s="81">
        <f>SUM(H48:H56)</f>
        <v>147812466.96655518</v>
      </c>
    </row>
    <row r="58" spans="1:8">
      <c r="A58" s="87"/>
      <c r="B58" s="88" t="s">
        <v>75</v>
      </c>
      <c r="C58" s="39"/>
      <c r="D58" s="64">
        <f>D57+June17!D58</f>
        <v>115471744.34</v>
      </c>
      <c r="E58" s="64">
        <f>E57+June17!E58</f>
        <v>658565742</v>
      </c>
      <c r="F58" s="64">
        <f>F57+June17!F58</f>
        <v>244821734.61538464</v>
      </c>
      <c r="G58" s="64">
        <f>G57+June17!G58</f>
        <v>3992273.913043478</v>
      </c>
      <c r="H58" s="43">
        <f>H57+June17!H58</f>
        <v>1022851494.868428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July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119276981</v>
      </c>
      <c r="F84" s="111">
        <f>(+F28+F29+G29)-(F85-F86)</f>
        <v>31935089.966555182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40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119276981</v>
      </c>
      <c r="F87" s="111">
        <f>(F84+F85)-F86</f>
        <v>31935089.966555182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31431276.92307692</v>
      </c>
      <c r="G91" s="118">
        <f>G14</f>
        <v>503813.04347826086</v>
      </c>
      <c r="H91" s="119">
        <f>F91+G91</f>
        <v>31935089.966555182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27" workbookViewId="0">
      <selection activeCell="D20" sqref="D20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138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20131566</v>
      </c>
      <c r="E14" s="138">
        <f>E15+E21+E22</f>
        <v>102302389</v>
      </c>
      <c r="F14" s="41">
        <f>(F16-F17)/0.26</f>
        <v>37682669.230769232</v>
      </c>
      <c r="G14" s="42">
        <f>(G16-G17)/0.23</f>
        <v>1129600</v>
      </c>
      <c r="H14" s="43">
        <f t="shared" ref="H14:H27" si="0">SUM(D14:G14)</f>
        <v>161246224.23076922</v>
      </c>
    </row>
    <row r="15" spans="1:8" hidden="1" outlineLevel="1">
      <c r="A15" s="28"/>
      <c r="B15" s="44" t="s">
        <v>25</v>
      </c>
      <c r="C15" s="203"/>
      <c r="D15" s="46">
        <v>19364612</v>
      </c>
      <c r="E15" s="47">
        <v>102177270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10183537</v>
      </c>
      <c r="G16" s="47">
        <v>259808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386043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451583</v>
      </c>
      <c r="E19" s="127">
        <v>2429836</v>
      </c>
      <c r="F19" s="52"/>
      <c r="G19" s="53"/>
      <c r="H19" s="43">
        <f t="shared" si="0"/>
        <v>2881419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64589</v>
      </c>
      <c r="E21" s="127">
        <v>125119</v>
      </c>
      <c r="F21" s="52"/>
      <c r="G21" s="53"/>
      <c r="H21" s="59">
        <f t="shared" si="0"/>
        <v>189708</v>
      </c>
    </row>
    <row r="22" spans="1:8">
      <c r="A22" s="5"/>
      <c r="B22" s="60" t="s">
        <v>36</v>
      </c>
      <c r="C22" s="54">
        <v>24</v>
      </c>
      <c r="D22" s="128">
        <v>702365</v>
      </c>
      <c r="E22" s="129">
        <v>0</v>
      </c>
      <c r="F22" s="52"/>
      <c r="G22" s="53"/>
      <c r="H22" s="43">
        <f t="shared" si="0"/>
        <v>702365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299532</v>
      </c>
      <c r="E24" s="129"/>
      <c r="F24" s="52"/>
      <c r="G24" s="53"/>
      <c r="H24" s="43">
        <f t="shared" si="0"/>
        <v>299532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919005</v>
      </c>
      <c r="E28" s="59">
        <f>SUM(E19:E23)-E24</f>
        <v>2554955</v>
      </c>
      <c r="F28" s="59">
        <f>SUM(F19:F23)-F24</f>
        <v>0</v>
      </c>
      <c r="G28" s="59">
        <f>SUM(G19:G23)-G24</f>
        <v>0</v>
      </c>
      <c r="H28" s="56">
        <f>SUM(H19:H23)-H24</f>
        <v>3473960</v>
      </c>
    </row>
    <row r="29" spans="1:8">
      <c r="A29" s="67" t="s">
        <v>43</v>
      </c>
      <c r="B29" s="68"/>
      <c r="C29" s="54">
        <v>40</v>
      </c>
      <c r="D29" s="55">
        <f>D14-D28</f>
        <v>19212561</v>
      </c>
      <c r="E29" s="69">
        <f>E14-E28</f>
        <v>99747434</v>
      </c>
      <c r="F29" s="56">
        <f>F14+F18-F28</f>
        <v>37682669.230769232</v>
      </c>
      <c r="G29" s="55">
        <f>G14-G28</f>
        <v>1129600</v>
      </c>
      <c r="H29" s="56">
        <f>H14-H28</f>
        <v>157772264.23076922</v>
      </c>
    </row>
    <row r="30" spans="1:8">
      <c r="A30" s="28" t="s">
        <v>44</v>
      </c>
      <c r="B30" s="51" t="s">
        <v>45</v>
      </c>
      <c r="C30" s="39">
        <v>51</v>
      </c>
      <c r="D30" s="130">
        <v>5652</v>
      </c>
      <c r="E30" s="131"/>
      <c r="F30" s="70"/>
      <c r="G30" s="71"/>
      <c r="H30" s="43">
        <f t="shared" ref="H30:H39" si="1">SUM(D30:G30)</f>
        <v>5652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136554</v>
      </c>
      <c r="E36" s="141">
        <v>3156</v>
      </c>
      <c r="F36" s="70"/>
      <c r="G36" s="71"/>
      <c r="H36" s="43">
        <f t="shared" si="1"/>
        <v>139710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142206</v>
      </c>
      <c r="E47" s="56">
        <f>SUM(E30:E41)</f>
        <v>3156</v>
      </c>
      <c r="F47" s="55">
        <f>SUM(F30:F41)</f>
        <v>0</v>
      </c>
      <c r="G47" s="56">
        <f>SUM(G30:G41)</f>
        <v>0</v>
      </c>
      <c r="H47" s="43">
        <f>SUM(H30:H41)</f>
        <v>145362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19070355</v>
      </c>
      <c r="E48" s="56">
        <f>E29-E47</f>
        <v>99744278</v>
      </c>
      <c r="F48" s="55">
        <f>F29-F47</f>
        <v>37682669.230769232</v>
      </c>
      <c r="G48" s="56">
        <f>G29-G47</f>
        <v>1129600</v>
      </c>
      <c r="H48" s="43">
        <f>SUM(D48:G48)</f>
        <v>157626902.23076922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19070355</v>
      </c>
      <c r="E57" s="65">
        <f>SUM(E48:E56)</f>
        <v>99744278</v>
      </c>
      <c r="F57" s="64">
        <f>SUM(F48:F56)</f>
        <v>37682669.230769232</v>
      </c>
      <c r="G57" s="65">
        <f>SUM(G48:G56)</f>
        <v>1129600</v>
      </c>
      <c r="H57" s="81">
        <f>SUM(H48:H56)</f>
        <v>157626902.23076922</v>
      </c>
    </row>
    <row r="58" spans="1:8">
      <c r="A58" s="87"/>
      <c r="B58" s="88" t="s">
        <v>75</v>
      </c>
      <c r="C58" s="39"/>
      <c r="D58" s="64">
        <f>D57+'Jul17'!D58</f>
        <v>134542099.34</v>
      </c>
      <c r="E58" s="64">
        <f>E57+'Jul17'!E58</f>
        <v>758310020</v>
      </c>
      <c r="F58" s="64">
        <f>F57+'Jul17'!F58</f>
        <v>282504403.84615386</v>
      </c>
      <c r="G58" s="64">
        <f>G57+'Jul17'!G58</f>
        <v>5121873.9130434785</v>
      </c>
      <c r="H58" s="43">
        <f>H57+'Jul17'!H58</f>
        <v>1180478397.0991971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August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122433955</v>
      </c>
      <c r="F84" s="111">
        <f>(+F28+F29+G29)-(F85-F86)</f>
        <v>38812269.230769232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40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122433955</v>
      </c>
      <c r="F87" s="111">
        <f>(F84+F85)-F86</f>
        <v>38812269.230769232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37682669.230769232</v>
      </c>
      <c r="G91" s="118">
        <f>G14</f>
        <v>1129600</v>
      </c>
      <c r="H91" s="119">
        <f>F91+G91</f>
        <v>38812269.230769232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H18" sqref="H18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2017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139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18131347</v>
      </c>
      <c r="E14" s="138">
        <f>E15+E21+E22</f>
        <v>93962003</v>
      </c>
      <c r="F14" s="41">
        <f>(F16-F17)/0.26</f>
        <v>35089276.92307692</v>
      </c>
      <c r="G14" s="42">
        <f>(G16-G17)/0.23</f>
        <v>179695.65217391303</v>
      </c>
      <c r="H14" s="43">
        <f t="shared" ref="H14:H27" si="0">SUM(D14:G14)</f>
        <v>147362322.57525083</v>
      </c>
    </row>
    <row r="15" spans="1:8" hidden="1" outlineLevel="1">
      <c r="A15" s="28"/>
      <c r="B15" s="44" t="s">
        <v>25</v>
      </c>
      <c r="C15" s="203"/>
      <c r="D15" s="46">
        <v>17763288</v>
      </c>
      <c r="E15" s="47">
        <v>93864422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9235822</v>
      </c>
      <c r="G16" s="47">
        <v>41330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112610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2499496.153846154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412271</v>
      </c>
      <c r="E19" s="127">
        <v>2236534</v>
      </c>
      <c r="F19" s="52"/>
      <c r="G19" s="53"/>
      <c r="H19" s="43">
        <f t="shared" si="0"/>
        <v>2648805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64226</v>
      </c>
      <c r="E21" s="127">
        <v>97581</v>
      </c>
      <c r="F21" s="52"/>
      <c r="G21" s="53"/>
      <c r="H21" s="59">
        <f t="shared" si="0"/>
        <v>161807</v>
      </c>
    </row>
    <row r="22" spans="1:8">
      <c r="A22" s="5"/>
      <c r="B22" s="60" t="s">
        <v>36</v>
      </c>
      <c r="C22" s="54">
        <v>24</v>
      </c>
      <c r="D22" s="128">
        <v>303833</v>
      </c>
      <c r="E22" s="129">
        <v>0</v>
      </c>
      <c r="F22" s="52"/>
      <c r="G22" s="53"/>
      <c r="H22" s="43">
        <f t="shared" si="0"/>
        <v>303833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338683</v>
      </c>
      <c r="E24" s="129"/>
      <c r="F24" s="52"/>
      <c r="G24" s="53"/>
      <c r="H24" s="43">
        <f t="shared" si="0"/>
        <v>338683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441647</v>
      </c>
      <c r="E28" s="59">
        <f>SUM(E19:E23)-E24</f>
        <v>2334115</v>
      </c>
      <c r="F28" s="59">
        <f>SUM(F19:F23)-F24</f>
        <v>0</v>
      </c>
      <c r="G28" s="59">
        <f>SUM(G19:G23)-G24</f>
        <v>0</v>
      </c>
      <c r="H28" s="56">
        <f>SUM(H19:H23)-H24</f>
        <v>2775762</v>
      </c>
    </row>
    <row r="29" spans="1:8">
      <c r="A29" s="67" t="s">
        <v>43</v>
      </c>
      <c r="B29" s="68"/>
      <c r="C29" s="54">
        <v>40</v>
      </c>
      <c r="D29" s="55">
        <f>D14-D28</f>
        <v>17689700</v>
      </c>
      <c r="E29" s="69">
        <f>E14-E28</f>
        <v>91627888</v>
      </c>
      <c r="F29" s="56">
        <f>F14+F18-F28</f>
        <v>37588773.076923072</v>
      </c>
      <c r="G29" s="55">
        <f>G14-G28</f>
        <v>179695.65217391303</v>
      </c>
      <c r="H29" s="56">
        <f>H14-H28</f>
        <v>144586560.57525083</v>
      </c>
    </row>
    <row r="30" spans="1:8">
      <c r="A30" s="28" t="s">
        <v>44</v>
      </c>
      <c r="B30" s="51" t="s">
        <v>45</v>
      </c>
      <c r="C30" s="39">
        <v>51</v>
      </c>
      <c r="D30" s="130">
        <v>8764</v>
      </c>
      <c r="E30" s="131">
        <v>9628</v>
      </c>
      <c r="F30" s="70"/>
      <c r="G30" s="71"/>
      <c r="H30" s="43">
        <f t="shared" ref="H30:H39" si="1">SUM(D30:G30)</f>
        <v>18392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11717</v>
      </c>
      <c r="E36" s="129">
        <v>6989</v>
      </c>
      <c r="F36" s="70"/>
      <c r="G36" s="71"/>
      <c r="H36" s="43">
        <f t="shared" si="1"/>
        <v>18706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20481</v>
      </c>
      <c r="E47" s="56">
        <f>SUM(E30:E41)</f>
        <v>16617</v>
      </c>
      <c r="F47" s="55">
        <f>SUM(F30:F41)</f>
        <v>0</v>
      </c>
      <c r="G47" s="56">
        <f>SUM(G30:G41)</f>
        <v>0</v>
      </c>
      <c r="H47" s="43">
        <f>SUM(H30:H41)</f>
        <v>37098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17669219</v>
      </c>
      <c r="E48" s="56">
        <f>E29-E47</f>
        <v>91611271</v>
      </c>
      <c r="F48" s="55">
        <f>F29-F47</f>
        <v>37588773.076923072</v>
      </c>
      <c r="G48" s="56">
        <f>G29-G47</f>
        <v>179695.65217391303</v>
      </c>
      <c r="H48" s="43">
        <f>SUM(D48:G48)</f>
        <v>147048958.72909698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17669219</v>
      </c>
      <c r="E57" s="65">
        <f>SUM(E48:E56)</f>
        <v>91611271</v>
      </c>
      <c r="F57" s="64">
        <f>SUM(F48:F56)</f>
        <v>37588773.076923072</v>
      </c>
      <c r="G57" s="65">
        <f>SUM(G48:G56)</f>
        <v>179695.65217391303</v>
      </c>
      <c r="H57" s="81">
        <f>SUM(H48:H56)</f>
        <v>147048958.72909698</v>
      </c>
    </row>
    <row r="58" spans="1:8">
      <c r="A58" s="87"/>
      <c r="B58" s="88" t="s">
        <v>75</v>
      </c>
      <c r="C58" s="39"/>
      <c r="D58" s="64">
        <f>D57+'Aug17'!D58</f>
        <v>152211318.34</v>
      </c>
      <c r="E58" s="64">
        <f>E57+'Aug17'!E58</f>
        <v>849921291</v>
      </c>
      <c r="F58" s="64">
        <f>F57+'Aug17'!F58</f>
        <v>320093176.92307693</v>
      </c>
      <c r="G58" s="64">
        <f>G57+'Aug17'!G58</f>
        <v>5301569.5652173916</v>
      </c>
      <c r="H58" s="43">
        <f>H57+'Aug17'!H58</f>
        <v>1327527355.828294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2017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September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112093350</v>
      </c>
      <c r="F84" s="111">
        <f>(+F28+F29+G29)-(F85-F86)</f>
        <v>35268972.575250834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40">
        <f>649869/0.26</f>
        <v>2499496.153846154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112093350</v>
      </c>
      <c r="F87" s="111">
        <f>(F84+F85)-F86</f>
        <v>37768468.729096986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35089276.92307692</v>
      </c>
      <c r="G91" s="118">
        <f>G14</f>
        <v>179695.65217391303</v>
      </c>
      <c r="H91" s="119">
        <f>F91+G91</f>
        <v>35268972.575250834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Jan17</vt:lpstr>
      <vt:lpstr>Feb17</vt:lpstr>
      <vt:lpstr>Mar17</vt:lpstr>
      <vt:lpstr>Apr17</vt:lpstr>
      <vt:lpstr>May17</vt:lpstr>
      <vt:lpstr>June17</vt:lpstr>
      <vt:lpstr>Jul17</vt:lpstr>
      <vt:lpstr>Aug17</vt:lpstr>
      <vt:lpstr>Sep17</vt:lpstr>
      <vt:lpstr>Oct17</vt:lpstr>
      <vt:lpstr>Nov17</vt:lpstr>
      <vt:lpstr>Dec17</vt:lpstr>
      <vt:lpstr>551M2017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Wakana [KDOR]</dc:creator>
  <cp:lastModifiedBy>Toshi Wakana [KDOR]</cp:lastModifiedBy>
  <cp:lastPrinted>2018-02-16T20:20:10Z</cp:lastPrinted>
  <dcterms:created xsi:type="dcterms:W3CDTF">2017-03-16T18:17:32Z</dcterms:created>
  <dcterms:modified xsi:type="dcterms:W3CDTF">2020-01-09T17:16:22Z</dcterms:modified>
</cp:coreProperties>
</file>