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Y:\Taxes\Sales\Sales Reporting\SIC NAICS Data\state data\reports\"/>
    </mc:Choice>
  </mc:AlternateContent>
  <xr:revisionPtr revIDLastSave="0" documentId="13_ncr:1_{755CD502-8CE6-4F3B-993C-2BB57B7358CB}" xr6:coauthVersionLast="47" xr6:coauthVersionMax="47" xr10:uidLastSave="{00000000-0000-0000-0000-000000000000}"/>
  <bookViews>
    <workbookView xWindow="-120" yWindow="-120" windowWidth="29040" windowHeight="15720" xr2:uid="{892B0D8E-C7AE-4BB7-8AE0-CAA47894B900}"/>
  </bookViews>
  <sheets>
    <sheet name="Report" sheetId="1" r:id="rId1"/>
  </sheets>
  <externalReferences>
    <externalReference r:id="rId2"/>
  </externalReferences>
  <definedNames>
    <definedName name="_xlnm.Print_Titles" localSheetId="0">Report!$1:$4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7" i="1" l="1"/>
  <c r="J7" i="1"/>
  <c r="C34" i="1"/>
  <c r="D34" i="1"/>
  <c r="D199" i="1" s="1"/>
  <c r="E34" i="1"/>
  <c r="G34" i="1"/>
  <c r="G199" i="1" s="1"/>
  <c r="H199" i="1" s="1"/>
  <c r="I34" i="1"/>
  <c r="J34" i="1"/>
  <c r="J199" i="1" s="1"/>
  <c r="C75" i="1"/>
  <c r="D75" i="1"/>
  <c r="E75" i="1"/>
  <c r="G75" i="1"/>
  <c r="G239" i="1" s="1"/>
  <c r="I75" i="1"/>
  <c r="J75" i="1"/>
  <c r="J239" i="1" s="1"/>
  <c r="K239" i="1" s="1"/>
  <c r="C79" i="1"/>
  <c r="I241" i="1" s="1"/>
  <c r="D79" i="1"/>
  <c r="E79" i="1"/>
  <c r="G79" i="1"/>
  <c r="I79" i="1"/>
  <c r="J79" i="1"/>
  <c r="C102" i="1"/>
  <c r="E102" i="1"/>
  <c r="G102" i="1"/>
  <c r="G259" i="1" s="1"/>
  <c r="I102" i="1"/>
  <c r="I259" i="1" s="1"/>
  <c r="J102" i="1"/>
  <c r="C108" i="1"/>
  <c r="D108" i="1"/>
  <c r="E108" i="1"/>
  <c r="G108" i="1"/>
  <c r="I108" i="1"/>
  <c r="I264" i="1" s="1"/>
  <c r="J108" i="1"/>
  <c r="C155" i="1"/>
  <c r="G310" i="1" s="1"/>
  <c r="D155" i="1"/>
  <c r="E155" i="1"/>
  <c r="F155" i="1"/>
  <c r="G155" i="1"/>
  <c r="I155" i="1"/>
  <c r="J155" i="1"/>
  <c r="C172" i="1"/>
  <c r="D172" i="1"/>
  <c r="H172" i="1" s="1"/>
  <c r="G172" i="1"/>
  <c r="I172" i="1"/>
  <c r="J172" i="1"/>
  <c r="K172" i="1"/>
  <c r="C173" i="1"/>
  <c r="D173" i="1"/>
  <c r="G173" i="1"/>
  <c r="I173" i="1"/>
  <c r="J173" i="1"/>
  <c r="K173" i="1"/>
  <c r="C174" i="1"/>
  <c r="D174" i="1"/>
  <c r="G174" i="1"/>
  <c r="I174" i="1"/>
  <c r="J174" i="1"/>
  <c r="K174" i="1" s="1"/>
  <c r="C175" i="1"/>
  <c r="D175" i="1"/>
  <c r="G175" i="1"/>
  <c r="H175" i="1" s="1"/>
  <c r="I175" i="1"/>
  <c r="J175" i="1"/>
  <c r="K175" i="1"/>
  <c r="C176" i="1"/>
  <c r="D176" i="1"/>
  <c r="E176" i="1"/>
  <c r="F176" i="1"/>
  <c r="G176" i="1"/>
  <c r="I176" i="1"/>
  <c r="J176" i="1"/>
  <c r="C179" i="1"/>
  <c r="D179" i="1"/>
  <c r="G179" i="1"/>
  <c r="H179" i="1" s="1"/>
  <c r="I179" i="1"/>
  <c r="J179" i="1"/>
  <c r="C180" i="1"/>
  <c r="D180" i="1"/>
  <c r="G180" i="1"/>
  <c r="H180" i="1" s="1"/>
  <c r="I180" i="1"/>
  <c r="J180" i="1"/>
  <c r="C181" i="1"/>
  <c r="D181" i="1"/>
  <c r="G181" i="1"/>
  <c r="H181" i="1" s="1"/>
  <c r="I181" i="1"/>
  <c r="J181" i="1"/>
  <c r="K181" i="1" s="1"/>
  <c r="C182" i="1"/>
  <c r="D182" i="1"/>
  <c r="E182" i="1"/>
  <c r="F182" i="1"/>
  <c r="G182" i="1"/>
  <c r="H182" i="1" s="1"/>
  <c r="I182" i="1"/>
  <c r="J182" i="1"/>
  <c r="C185" i="1"/>
  <c r="D185" i="1"/>
  <c r="G185" i="1"/>
  <c r="H185" i="1" s="1"/>
  <c r="I185" i="1"/>
  <c r="J185" i="1"/>
  <c r="K185" i="1" s="1"/>
  <c r="C186" i="1"/>
  <c r="D186" i="1"/>
  <c r="F186" i="1"/>
  <c r="G186" i="1"/>
  <c r="H186" i="1" s="1"/>
  <c r="I186" i="1"/>
  <c r="J186" i="1"/>
  <c r="K186" i="1" s="1"/>
  <c r="C189" i="1"/>
  <c r="D189" i="1"/>
  <c r="G189" i="1"/>
  <c r="I189" i="1"/>
  <c r="J189" i="1"/>
  <c r="K189" i="1" s="1"/>
  <c r="C190" i="1"/>
  <c r="D190" i="1"/>
  <c r="G190" i="1"/>
  <c r="H190" i="1" s="1"/>
  <c r="I190" i="1"/>
  <c r="J190" i="1"/>
  <c r="C191" i="1"/>
  <c r="D191" i="1"/>
  <c r="H191" i="1" s="1"/>
  <c r="G191" i="1"/>
  <c r="I191" i="1"/>
  <c r="J191" i="1"/>
  <c r="C192" i="1"/>
  <c r="D192" i="1"/>
  <c r="E192" i="1"/>
  <c r="F192" i="1"/>
  <c r="G192" i="1"/>
  <c r="I192" i="1"/>
  <c r="J192" i="1"/>
  <c r="K192" i="1" s="1"/>
  <c r="C195" i="1"/>
  <c r="D195" i="1"/>
  <c r="G195" i="1"/>
  <c r="H195" i="1" s="1"/>
  <c r="I195" i="1"/>
  <c r="J195" i="1"/>
  <c r="K195" i="1" s="1"/>
  <c r="C196" i="1"/>
  <c r="D196" i="1"/>
  <c r="G196" i="1"/>
  <c r="H196" i="1" s="1"/>
  <c r="I196" i="1"/>
  <c r="J196" i="1"/>
  <c r="C197" i="1"/>
  <c r="D197" i="1"/>
  <c r="G197" i="1"/>
  <c r="H197" i="1" s="1"/>
  <c r="I197" i="1"/>
  <c r="J197" i="1"/>
  <c r="C198" i="1"/>
  <c r="D198" i="1"/>
  <c r="G198" i="1"/>
  <c r="H198" i="1"/>
  <c r="I198" i="1"/>
  <c r="J198" i="1"/>
  <c r="K198" i="1" s="1"/>
  <c r="C199" i="1"/>
  <c r="I199" i="1"/>
  <c r="C200" i="1"/>
  <c r="D200" i="1"/>
  <c r="H200" i="1" s="1"/>
  <c r="G200" i="1"/>
  <c r="I200" i="1"/>
  <c r="J200" i="1"/>
  <c r="K200" i="1" s="1"/>
  <c r="C201" i="1"/>
  <c r="D201" i="1"/>
  <c r="G201" i="1"/>
  <c r="I201" i="1"/>
  <c r="J201" i="1"/>
  <c r="K201" i="1"/>
  <c r="C202" i="1"/>
  <c r="D202" i="1"/>
  <c r="G202" i="1"/>
  <c r="I202" i="1"/>
  <c r="J202" i="1"/>
  <c r="K202" i="1" s="1"/>
  <c r="C203" i="1"/>
  <c r="D203" i="1"/>
  <c r="G203" i="1"/>
  <c r="H203" i="1" s="1"/>
  <c r="I203" i="1"/>
  <c r="J203" i="1"/>
  <c r="K203" i="1" s="1"/>
  <c r="C204" i="1"/>
  <c r="D204" i="1"/>
  <c r="G204" i="1"/>
  <c r="H204" i="1" s="1"/>
  <c r="I204" i="1"/>
  <c r="J204" i="1"/>
  <c r="C205" i="1"/>
  <c r="D205" i="1"/>
  <c r="G205" i="1"/>
  <c r="H205" i="1" s="1"/>
  <c r="I205" i="1"/>
  <c r="J205" i="1"/>
  <c r="K205" i="1" s="1"/>
  <c r="C206" i="1"/>
  <c r="D206" i="1"/>
  <c r="G206" i="1"/>
  <c r="H206" i="1" s="1"/>
  <c r="I206" i="1"/>
  <c r="J206" i="1"/>
  <c r="K206" i="1" s="1"/>
  <c r="C207" i="1"/>
  <c r="D207" i="1"/>
  <c r="H207" i="1" s="1"/>
  <c r="G207" i="1"/>
  <c r="I207" i="1"/>
  <c r="J207" i="1"/>
  <c r="C208" i="1"/>
  <c r="D208" i="1"/>
  <c r="G208" i="1"/>
  <c r="I208" i="1"/>
  <c r="J208" i="1"/>
  <c r="K208" i="1" s="1"/>
  <c r="C209" i="1"/>
  <c r="D209" i="1"/>
  <c r="G209" i="1"/>
  <c r="I209" i="1"/>
  <c r="K209" i="1" s="1"/>
  <c r="J209" i="1"/>
  <c r="C210" i="1"/>
  <c r="D210" i="1"/>
  <c r="G210" i="1"/>
  <c r="H210" i="1"/>
  <c r="I210" i="1"/>
  <c r="K210" i="1" s="1"/>
  <c r="J210" i="1"/>
  <c r="C211" i="1"/>
  <c r="D211" i="1"/>
  <c r="G211" i="1"/>
  <c r="H211" i="1" s="1"/>
  <c r="I211" i="1"/>
  <c r="K211" i="1" s="1"/>
  <c r="J211" i="1"/>
  <c r="C212" i="1"/>
  <c r="D212" i="1"/>
  <c r="G212" i="1"/>
  <c r="H212" i="1" s="1"/>
  <c r="I212" i="1"/>
  <c r="J212" i="1"/>
  <c r="C213" i="1"/>
  <c r="D213" i="1"/>
  <c r="G213" i="1"/>
  <c r="H213" i="1" s="1"/>
  <c r="I213" i="1"/>
  <c r="J213" i="1"/>
  <c r="K213" i="1" s="1"/>
  <c r="C214" i="1"/>
  <c r="D214" i="1"/>
  <c r="G214" i="1"/>
  <c r="H214" i="1" s="1"/>
  <c r="I214" i="1"/>
  <c r="J214" i="1"/>
  <c r="K214" i="1" s="1"/>
  <c r="C215" i="1"/>
  <c r="D215" i="1"/>
  <c r="H215" i="1" s="1"/>
  <c r="E215" i="1"/>
  <c r="F215" i="1"/>
  <c r="G215" i="1"/>
  <c r="I215" i="1"/>
  <c r="J215" i="1"/>
  <c r="K215" i="1" s="1"/>
  <c r="C218" i="1"/>
  <c r="D218" i="1"/>
  <c r="H218" i="1" s="1"/>
  <c r="G218" i="1"/>
  <c r="I218" i="1"/>
  <c r="J218" i="1"/>
  <c r="K218" i="1" s="1"/>
  <c r="C219" i="1"/>
  <c r="D219" i="1"/>
  <c r="G219" i="1"/>
  <c r="I219" i="1"/>
  <c r="J219" i="1"/>
  <c r="K219" i="1"/>
  <c r="C220" i="1"/>
  <c r="D220" i="1"/>
  <c r="G220" i="1"/>
  <c r="I220" i="1"/>
  <c r="J220" i="1"/>
  <c r="K220" i="1" s="1"/>
  <c r="C221" i="1"/>
  <c r="D221" i="1"/>
  <c r="E221" i="1"/>
  <c r="F221" i="1"/>
  <c r="G221" i="1"/>
  <c r="H221" i="1" s="1"/>
  <c r="I221" i="1"/>
  <c r="J221" i="1"/>
  <c r="K221" i="1" s="1"/>
  <c r="C224" i="1"/>
  <c r="D224" i="1"/>
  <c r="E224" i="1"/>
  <c r="F224" i="1"/>
  <c r="G224" i="1"/>
  <c r="I224" i="1"/>
  <c r="J224" i="1"/>
  <c r="K224" i="1" s="1"/>
  <c r="C225" i="1"/>
  <c r="D225" i="1"/>
  <c r="E225" i="1"/>
  <c r="F225" i="1"/>
  <c r="G225" i="1"/>
  <c r="I225" i="1"/>
  <c r="K225" i="1" s="1"/>
  <c r="J225" i="1"/>
  <c r="C226" i="1"/>
  <c r="D226" i="1"/>
  <c r="F226" i="1"/>
  <c r="G226" i="1"/>
  <c r="H226" i="1"/>
  <c r="I226" i="1"/>
  <c r="K226" i="1" s="1"/>
  <c r="J226" i="1"/>
  <c r="C227" i="1"/>
  <c r="D227" i="1"/>
  <c r="E227" i="1"/>
  <c r="F227" i="1"/>
  <c r="G227" i="1"/>
  <c r="H227" i="1" s="1"/>
  <c r="I227" i="1"/>
  <c r="K227" i="1" s="1"/>
  <c r="J227" i="1"/>
  <c r="C228" i="1"/>
  <c r="D228" i="1"/>
  <c r="E228" i="1"/>
  <c r="F228" i="1"/>
  <c r="G228" i="1"/>
  <c r="H228" i="1" s="1"/>
  <c r="I228" i="1"/>
  <c r="J228" i="1"/>
  <c r="C229" i="1"/>
  <c r="D229" i="1"/>
  <c r="E229" i="1"/>
  <c r="F229" i="1"/>
  <c r="G229" i="1"/>
  <c r="H229" i="1"/>
  <c r="I229" i="1"/>
  <c r="J229" i="1"/>
  <c r="C230" i="1"/>
  <c r="D230" i="1"/>
  <c r="E230" i="1"/>
  <c r="F230" i="1"/>
  <c r="G230" i="1"/>
  <c r="H230" i="1"/>
  <c r="I230" i="1"/>
  <c r="J230" i="1"/>
  <c r="C231" i="1"/>
  <c r="D231" i="1"/>
  <c r="E231" i="1"/>
  <c r="F231" i="1"/>
  <c r="G231" i="1"/>
  <c r="I231" i="1"/>
  <c r="J231" i="1"/>
  <c r="K231" i="1" s="1"/>
  <c r="C232" i="1"/>
  <c r="D232" i="1"/>
  <c r="E232" i="1"/>
  <c r="F232" i="1"/>
  <c r="G232" i="1"/>
  <c r="I232" i="1"/>
  <c r="J232" i="1"/>
  <c r="C233" i="1"/>
  <c r="D233" i="1"/>
  <c r="E233" i="1"/>
  <c r="F233" i="1"/>
  <c r="G233" i="1"/>
  <c r="H233" i="1" s="1"/>
  <c r="I233" i="1"/>
  <c r="J233" i="1"/>
  <c r="K233" i="1" s="1"/>
  <c r="C234" i="1"/>
  <c r="D234" i="1"/>
  <c r="E234" i="1"/>
  <c r="F234" i="1"/>
  <c r="G234" i="1"/>
  <c r="I234" i="1"/>
  <c r="J234" i="1"/>
  <c r="K234" i="1"/>
  <c r="C235" i="1"/>
  <c r="D235" i="1"/>
  <c r="E235" i="1"/>
  <c r="F235" i="1"/>
  <c r="G235" i="1"/>
  <c r="H235" i="1" s="1"/>
  <c r="I235" i="1"/>
  <c r="J235" i="1"/>
  <c r="K235" i="1"/>
  <c r="C236" i="1"/>
  <c r="D236" i="1"/>
  <c r="E236" i="1"/>
  <c r="F236" i="1"/>
  <c r="G236" i="1"/>
  <c r="H236" i="1" s="1"/>
  <c r="I236" i="1"/>
  <c r="J236" i="1"/>
  <c r="C239" i="1"/>
  <c r="D239" i="1"/>
  <c r="I239" i="1"/>
  <c r="C240" i="1"/>
  <c r="D240" i="1"/>
  <c r="G240" i="1"/>
  <c r="H240" i="1"/>
  <c r="I240" i="1"/>
  <c r="J240" i="1"/>
  <c r="C241" i="1"/>
  <c r="G241" i="1"/>
  <c r="C242" i="1"/>
  <c r="D242" i="1"/>
  <c r="G242" i="1"/>
  <c r="H242" i="1" s="1"/>
  <c r="I242" i="1"/>
  <c r="J242" i="1"/>
  <c r="C243" i="1"/>
  <c r="D243" i="1"/>
  <c r="G243" i="1"/>
  <c r="I243" i="1"/>
  <c r="J243" i="1"/>
  <c r="K243" i="1" s="1"/>
  <c r="C244" i="1"/>
  <c r="D244" i="1"/>
  <c r="G244" i="1"/>
  <c r="I244" i="1"/>
  <c r="J244" i="1"/>
  <c r="K244" i="1"/>
  <c r="C245" i="1"/>
  <c r="D245" i="1"/>
  <c r="E245" i="1"/>
  <c r="F245" i="1"/>
  <c r="G245" i="1"/>
  <c r="I245" i="1"/>
  <c r="J245" i="1"/>
  <c r="C248" i="1"/>
  <c r="D248" i="1"/>
  <c r="G248" i="1"/>
  <c r="H248" i="1" s="1"/>
  <c r="I248" i="1"/>
  <c r="J248" i="1"/>
  <c r="K248" i="1" s="1"/>
  <c r="C249" i="1"/>
  <c r="D249" i="1"/>
  <c r="G249" i="1"/>
  <c r="I249" i="1"/>
  <c r="K249" i="1" s="1"/>
  <c r="J249" i="1"/>
  <c r="C250" i="1"/>
  <c r="D250" i="1"/>
  <c r="H250" i="1" s="1"/>
  <c r="G250" i="1"/>
  <c r="I250" i="1"/>
  <c r="J250" i="1"/>
  <c r="K250" i="1" s="1"/>
  <c r="C251" i="1"/>
  <c r="D251" i="1"/>
  <c r="G251" i="1"/>
  <c r="I251" i="1"/>
  <c r="J251" i="1"/>
  <c r="K251" i="1" s="1"/>
  <c r="C252" i="1"/>
  <c r="D252" i="1"/>
  <c r="G252" i="1"/>
  <c r="H252" i="1"/>
  <c r="I252" i="1"/>
  <c r="J252" i="1"/>
  <c r="C253" i="1"/>
  <c r="D253" i="1"/>
  <c r="G253" i="1"/>
  <c r="H253" i="1"/>
  <c r="I253" i="1"/>
  <c r="J253" i="1"/>
  <c r="C254" i="1"/>
  <c r="D254" i="1"/>
  <c r="E254" i="1"/>
  <c r="F254" i="1"/>
  <c r="G254" i="1"/>
  <c r="H254" i="1"/>
  <c r="I254" i="1"/>
  <c r="J254" i="1"/>
  <c r="C257" i="1"/>
  <c r="D257" i="1"/>
  <c r="G257" i="1"/>
  <c r="I257" i="1"/>
  <c r="J257" i="1"/>
  <c r="K257" i="1" s="1"/>
  <c r="C258" i="1"/>
  <c r="D258" i="1"/>
  <c r="G258" i="1"/>
  <c r="I258" i="1"/>
  <c r="J258" i="1"/>
  <c r="C259" i="1"/>
  <c r="D259" i="1"/>
  <c r="J259" i="1"/>
  <c r="C260" i="1"/>
  <c r="D260" i="1"/>
  <c r="H260" i="1" s="1"/>
  <c r="E260" i="1"/>
  <c r="F260" i="1"/>
  <c r="G260" i="1"/>
  <c r="I260" i="1"/>
  <c r="J260" i="1"/>
  <c r="K260" i="1"/>
  <c r="C263" i="1"/>
  <c r="D263" i="1"/>
  <c r="G263" i="1"/>
  <c r="H263" i="1" s="1"/>
  <c r="I263" i="1"/>
  <c r="J263" i="1"/>
  <c r="K263" i="1"/>
  <c r="C264" i="1"/>
  <c r="D264" i="1"/>
  <c r="G264" i="1"/>
  <c r="J264" i="1"/>
  <c r="C265" i="1"/>
  <c r="D265" i="1"/>
  <c r="E265" i="1"/>
  <c r="F265" i="1"/>
  <c r="G265" i="1"/>
  <c r="H265" i="1" s="1"/>
  <c r="I265" i="1"/>
  <c r="J265" i="1"/>
  <c r="C268" i="1"/>
  <c r="D268" i="1"/>
  <c r="G268" i="1"/>
  <c r="H268" i="1" s="1"/>
  <c r="I268" i="1"/>
  <c r="J268" i="1"/>
  <c r="C269" i="1"/>
  <c r="D269" i="1"/>
  <c r="E269" i="1"/>
  <c r="F269" i="1"/>
  <c r="G269" i="1"/>
  <c r="H269" i="1" s="1"/>
  <c r="I269" i="1"/>
  <c r="J269" i="1"/>
  <c r="C272" i="1"/>
  <c r="D272" i="1"/>
  <c r="G272" i="1"/>
  <c r="H272" i="1" s="1"/>
  <c r="I272" i="1"/>
  <c r="J272" i="1"/>
  <c r="K272" i="1" s="1"/>
  <c r="C273" i="1"/>
  <c r="D273" i="1"/>
  <c r="F273" i="1"/>
  <c r="G273" i="1"/>
  <c r="H273" i="1" s="1"/>
  <c r="I273" i="1"/>
  <c r="J273" i="1"/>
  <c r="K273" i="1" s="1"/>
  <c r="C276" i="1"/>
  <c r="D276" i="1"/>
  <c r="G276" i="1"/>
  <c r="H276" i="1" s="1"/>
  <c r="I276" i="1"/>
  <c r="K276" i="1" s="1"/>
  <c r="J276" i="1"/>
  <c r="C277" i="1"/>
  <c r="D277" i="1"/>
  <c r="G277" i="1"/>
  <c r="I277" i="1"/>
  <c r="J277" i="1"/>
  <c r="K277" i="1" s="1"/>
  <c r="C278" i="1"/>
  <c r="D278" i="1"/>
  <c r="E278" i="1"/>
  <c r="F278" i="1"/>
  <c r="G278" i="1"/>
  <c r="I278" i="1"/>
  <c r="J278" i="1"/>
  <c r="C281" i="1"/>
  <c r="D281" i="1"/>
  <c r="G281" i="1"/>
  <c r="H281" i="1" s="1"/>
  <c r="I281" i="1"/>
  <c r="J281" i="1"/>
  <c r="C282" i="1"/>
  <c r="D282" i="1"/>
  <c r="E282" i="1"/>
  <c r="F282" i="1"/>
  <c r="G282" i="1"/>
  <c r="I282" i="1"/>
  <c r="J282" i="1"/>
  <c r="K282" i="1"/>
  <c r="C285" i="1"/>
  <c r="D285" i="1"/>
  <c r="G285" i="1"/>
  <c r="H285" i="1" s="1"/>
  <c r="I285" i="1"/>
  <c r="J285" i="1"/>
  <c r="K285" i="1"/>
  <c r="C286" i="1"/>
  <c r="D286" i="1"/>
  <c r="G286" i="1"/>
  <c r="H286" i="1"/>
  <c r="I286" i="1"/>
  <c r="J286" i="1"/>
  <c r="K286" i="1" s="1"/>
  <c r="C287" i="1"/>
  <c r="D287" i="1"/>
  <c r="G287" i="1"/>
  <c r="H287" i="1"/>
  <c r="I287" i="1"/>
  <c r="J287" i="1"/>
  <c r="K287" i="1" s="1"/>
  <c r="C288" i="1"/>
  <c r="D288" i="1"/>
  <c r="G288" i="1"/>
  <c r="H288" i="1" s="1"/>
  <c r="I288" i="1"/>
  <c r="J288" i="1"/>
  <c r="C289" i="1"/>
  <c r="D289" i="1"/>
  <c r="E289" i="1"/>
  <c r="F289" i="1"/>
  <c r="G289" i="1"/>
  <c r="H289" i="1" s="1"/>
  <c r="I289" i="1"/>
  <c r="K289" i="1" s="1"/>
  <c r="J289" i="1"/>
  <c r="C292" i="1"/>
  <c r="D292" i="1"/>
  <c r="H292" i="1" s="1"/>
  <c r="G292" i="1"/>
  <c r="I292" i="1"/>
  <c r="J292" i="1"/>
  <c r="K292" i="1" s="1"/>
  <c r="C293" i="1"/>
  <c r="D293" i="1"/>
  <c r="H293" i="1" s="1"/>
  <c r="G293" i="1"/>
  <c r="I293" i="1"/>
  <c r="J293" i="1"/>
  <c r="C294" i="1"/>
  <c r="D294" i="1"/>
  <c r="G294" i="1"/>
  <c r="H294" i="1" s="1"/>
  <c r="I294" i="1"/>
  <c r="J294" i="1"/>
  <c r="K294" i="1" s="1"/>
  <c r="C295" i="1"/>
  <c r="D295" i="1"/>
  <c r="E295" i="1"/>
  <c r="F295" i="1"/>
  <c r="G295" i="1"/>
  <c r="H295" i="1" s="1"/>
  <c r="I295" i="1"/>
  <c r="J295" i="1"/>
  <c r="K295" i="1" s="1"/>
  <c r="C298" i="1"/>
  <c r="D298" i="1"/>
  <c r="G298" i="1"/>
  <c r="I298" i="1"/>
  <c r="K298" i="1" s="1"/>
  <c r="J298" i="1"/>
  <c r="C299" i="1"/>
  <c r="D299" i="1"/>
  <c r="G299" i="1"/>
  <c r="I299" i="1"/>
  <c r="J299" i="1"/>
  <c r="K299" i="1" s="1"/>
  <c r="C300" i="1"/>
  <c r="D300" i="1"/>
  <c r="E300" i="1"/>
  <c r="F300" i="1"/>
  <c r="G300" i="1"/>
  <c r="H300" i="1" s="1"/>
  <c r="I300" i="1"/>
  <c r="J300" i="1"/>
  <c r="K300" i="1" s="1"/>
  <c r="C303" i="1"/>
  <c r="D303" i="1"/>
  <c r="G303" i="1"/>
  <c r="H303" i="1" s="1"/>
  <c r="I303" i="1"/>
  <c r="J303" i="1"/>
  <c r="K303" i="1" s="1"/>
  <c r="C304" i="1"/>
  <c r="D304" i="1"/>
  <c r="G304" i="1"/>
  <c r="H304" i="1"/>
  <c r="I304" i="1"/>
  <c r="J304" i="1"/>
  <c r="C305" i="1"/>
  <c r="D305" i="1"/>
  <c r="G305" i="1"/>
  <c r="H305" i="1"/>
  <c r="I305" i="1"/>
  <c r="J305" i="1"/>
  <c r="C306" i="1"/>
  <c r="D306" i="1"/>
  <c r="G306" i="1"/>
  <c r="H306" i="1"/>
  <c r="I306" i="1"/>
  <c r="J306" i="1"/>
  <c r="C307" i="1"/>
  <c r="D307" i="1"/>
  <c r="E307" i="1"/>
  <c r="F307" i="1"/>
  <c r="G307" i="1"/>
  <c r="H307" i="1" s="1"/>
  <c r="I307" i="1"/>
  <c r="J307" i="1"/>
  <c r="K307" i="1" s="1"/>
  <c r="C311" i="1"/>
  <c r="D311" i="1"/>
  <c r="G311" i="1"/>
  <c r="H311" i="1" s="1"/>
  <c r="I311" i="1"/>
  <c r="J311" i="1"/>
  <c r="K311" i="1" s="1"/>
  <c r="C312" i="1"/>
  <c r="D312" i="1"/>
  <c r="E312" i="1"/>
  <c r="F312" i="1"/>
  <c r="G312" i="1"/>
  <c r="H312" i="1" s="1"/>
  <c r="I312" i="1"/>
  <c r="K312" i="1" s="1"/>
  <c r="J312" i="1"/>
  <c r="C315" i="1"/>
  <c r="D315" i="1"/>
  <c r="H315" i="1" s="1"/>
  <c r="G315" i="1"/>
  <c r="I315" i="1"/>
  <c r="K315" i="1" s="1"/>
  <c r="J315" i="1"/>
  <c r="C316" i="1"/>
  <c r="D316" i="1"/>
  <c r="F316" i="1"/>
  <c r="G316" i="1"/>
  <c r="H316" i="1" s="1"/>
  <c r="I316" i="1"/>
  <c r="K316" i="1" s="1"/>
  <c r="J316" i="1"/>
  <c r="C318" i="1"/>
  <c r="D318" i="1"/>
  <c r="E318" i="1"/>
  <c r="F318" i="1"/>
  <c r="G318" i="1"/>
  <c r="I318" i="1"/>
  <c r="J318" i="1"/>
  <c r="K318" i="1" s="1"/>
  <c r="K264" i="1" l="1"/>
  <c r="K259" i="1"/>
  <c r="K199" i="1"/>
  <c r="H318" i="1"/>
  <c r="K288" i="1"/>
  <c r="K281" i="1"/>
  <c r="H278" i="1"/>
  <c r="H277" i="1"/>
  <c r="H258" i="1"/>
  <c r="H257" i="1"/>
  <c r="H251" i="1"/>
  <c r="K242" i="1"/>
  <c r="K236" i="1"/>
  <c r="H232" i="1"/>
  <c r="H231" i="1"/>
  <c r="H208" i="1"/>
  <c r="H259" i="1"/>
  <c r="H299" i="1"/>
  <c r="K293" i="1"/>
  <c r="K269" i="1"/>
  <c r="K268" i="1"/>
  <c r="K265" i="1"/>
  <c r="H249" i="1"/>
  <c r="K245" i="1"/>
  <c r="K240" i="1"/>
  <c r="H225" i="1"/>
  <c r="H209" i="1"/>
  <c r="K207" i="1"/>
  <c r="H243" i="1"/>
  <c r="H239" i="1"/>
  <c r="H245" i="1"/>
  <c r="H244" i="1"/>
  <c r="H219" i="1"/>
  <c r="H201" i="1"/>
  <c r="H192" i="1"/>
  <c r="K180" i="1"/>
  <c r="K179" i="1"/>
  <c r="K176" i="1"/>
  <c r="H173" i="1"/>
  <c r="K306" i="1"/>
  <c r="K305" i="1"/>
  <c r="K304" i="1"/>
  <c r="H282" i="1"/>
  <c r="H264" i="1"/>
  <c r="K254" i="1"/>
  <c r="K253" i="1"/>
  <c r="K252" i="1"/>
  <c r="H234" i="1"/>
  <c r="K230" i="1"/>
  <c r="K229" i="1"/>
  <c r="K228" i="1"/>
  <c r="H220" i="1"/>
  <c r="K212" i="1"/>
  <c r="K204" i="1"/>
  <c r="H202" i="1"/>
  <c r="K190" i="1"/>
  <c r="H189" i="1"/>
  <c r="K182" i="1"/>
  <c r="H174" i="1"/>
  <c r="H298" i="1"/>
  <c r="K278" i="1"/>
  <c r="K258" i="1"/>
  <c r="K232" i="1"/>
  <c r="H224" i="1"/>
  <c r="K197" i="1"/>
  <c r="K196" i="1"/>
  <c r="K191" i="1"/>
  <c r="H176" i="1"/>
  <c r="D310" i="1"/>
  <c r="H310" i="1" s="1"/>
  <c r="C310" i="1"/>
  <c r="D241" i="1"/>
  <c r="H241" i="1" s="1"/>
  <c r="J310" i="1"/>
  <c r="K310" i="1" s="1"/>
  <c r="I310" i="1"/>
  <c r="J241" i="1"/>
  <c r="K241" i="1" s="1"/>
</calcChain>
</file>

<file path=xl/sharedStrings.xml><?xml version="1.0" encoding="utf-8"?>
<sst xmlns="http://schemas.openxmlformats.org/spreadsheetml/2006/main" count="299" uniqueCount="155">
  <si>
    <t xml:space="preserve">                       Fiscal Year to Date</t>
  </si>
  <si>
    <t>NAICS Code</t>
  </si>
  <si>
    <t>Locations</t>
  </si>
  <si>
    <t>Month of</t>
  </si>
  <si>
    <t>January 2023</t>
  </si>
  <si>
    <t>Percent</t>
  </si>
  <si>
    <t>Fiscal Year 2022</t>
  </si>
  <si>
    <t>Fiscal Year 2023</t>
  </si>
  <si>
    <t>General Sales</t>
  </si>
  <si>
    <t>Food Sales</t>
  </si>
  <si>
    <t>Change</t>
  </si>
  <si>
    <t>July 2021 - January 2022</t>
  </si>
  <si>
    <t>July 2022 - January 2023</t>
  </si>
  <si>
    <t>11 Agriculture, Forestry, Fishing and Hunting</t>
  </si>
  <si>
    <t>111 Crop Production</t>
  </si>
  <si>
    <t>112 Animal Production</t>
  </si>
  <si>
    <t>113 Forestry and Logging</t>
  </si>
  <si>
    <t>114 Fishing, Hunting and Trapping</t>
  </si>
  <si>
    <t>115 Agriculture and Forestry Support Activities</t>
  </si>
  <si>
    <t>2-digit Total</t>
  </si>
  <si>
    <t>21 Mining</t>
  </si>
  <si>
    <t>211 Oil and Gas Extraction</t>
  </si>
  <si>
    <t>212 Mining (except Oil and Gas)</t>
  </si>
  <si>
    <t xml:space="preserve"> </t>
  </si>
  <si>
    <t>213 Support Activities for Mining</t>
  </si>
  <si>
    <t>22 Utilities</t>
  </si>
  <si>
    <t>221 Utilities</t>
  </si>
  <si>
    <t>23 Construction</t>
  </si>
  <si>
    <t>236 Construction of Buildings</t>
  </si>
  <si>
    <t>237 Heavy and Civil Engineering Construction</t>
  </si>
  <si>
    <t>238 Specialty Trade Contractors</t>
  </si>
  <si>
    <t>31-33 Manufacturing</t>
  </si>
  <si>
    <t xml:space="preserve">311 Food </t>
  </si>
  <si>
    <t xml:space="preserve">312 Beverage and Tobacco Product </t>
  </si>
  <si>
    <t>313 Textile Mills</t>
  </si>
  <si>
    <t>314 Textile Product Mills</t>
  </si>
  <si>
    <t xml:space="preserve">315 Apparel </t>
  </si>
  <si>
    <t xml:space="preserve">316 Leather and Allied Product </t>
  </si>
  <si>
    <t xml:space="preserve">321 Wood Product </t>
  </si>
  <si>
    <t xml:space="preserve">322 Paper </t>
  </si>
  <si>
    <t>323 Printing and Related Support Activities</t>
  </si>
  <si>
    <t xml:space="preserve">324 Petroleum and Coal Products </t>
  </si>
  <si>
    <t xml:space="preserve">325 Chemical </t>
  </si>
  <si>
    <t xml:space="preserve">326 Plastics and Rubber Products </t>
  </si>
  <si>
    <t xml:space="preserve">327 Nonmetallic Mineral Product </t>
  </si>
  <si>
    <t xml:space="preserve">331 Primary Metal </t>
  </si>
  <si>
    <t xml:space="preserve">332 Fabricated Metal Product </t>
  </si>
  <si>
    <t xml:space="preserve">333 Machinery </t>
  </si>
  <si>
    <t xml:space="preserve">334 Computer and Electronic Product </t>
  </si>
  <si>
    <t xml:space="preserve">335 Electrical Equipment &amp; Applicance </t>
  </si>
  <si>
    <t xml:space="preserve">336 Transportation Equipment </t>
  </si>
  <si>
    <t xml:space="preserve">337 Furniture and Related Product </t>
  </si>
  <si>
    <t xml:space="preserve">339 Miscellaneous </t>
  </si>
  <si>
    <t>42 Wholesale Trade</t>
  </si>
  <si>
    <t>423 Merchant Wholesalers, Durable Goods</t>
  </si>
  <si>
    <t>424 Merchant Wholesalers, Nondurable Goods</t>
  </si>
  <si>
    <t>425 Electronic Markets and Agents and Brokers</t>
  </si>
  <si>
    <t>44-45 Retail Trade</t>
  </si>
  <si>
    <t>441 Motor Vehicle and Parts Dealers</t>
  </si>
  <si>
    <t>442 Furniture and Home Furnishings Stores</t>
  </si>
  <si>
    <t>443 Electronics and Appliance Stores</t>
  </si>
  <si>
    <t>444 Building Material and Garden  Supply Stores</t>
  </si>
  <si>
    <t>445 Food and Beverage Stores</t>
  </si>
  <si>
    <t>446 Health and Personal Care Stores</t>
  </si>
  <si>
    <t>447 Gasoline Stations</t>
  </si>
  <si>
    <t>448 Clothing and Clothing Accessories Stores</t>
  </si>
  <si>
    <t>451 Sporting Goods, Hobby, Book, &amp; Music Stores</t>
  </si>
  <si>
    <t>452 General Merchandise Stores</t>
  </si>
  <si>
    <t>453 Miscellaneous Store Retailers</t>
  </si>
  <si>
    <t>454 Nonstore Retailers</t>
  </si>
  <si>
    <t>48-49 Transportation and Warehousing</t>
  </si>
  <si>
    <t>481 Air Transportation</t>
  </si>
  <si>
    <t>482 Rail Transportation</t>
  </si>
  <si>
    <t>483 Water Transportation</t>
  </si>
  <si>
    <t>484 Truck Transportation</t>
  </si>
  <si>
    <t>485 Transit and Ground Passenger Transportation</t>
  </si>
  <si>
    <t>486 Pipeline Transportation</t>
  </si>
  <si>
    <t>487 Scenic and Sightseeing Transportation</t>
  </si>
  <si>
    <t>488 Support Activities for Transportation</t>
  </si>
  <si>
    <t>491 Postal Service</t>
  </si>
  <si>
    <t>492 Couriers and Messengers</t>
  </si>
  <si>
    <t>493 Warehousing and Storage</t>
  </si>
  <si>
    <t>51 Information</t>
  </si>
  <si>
    <t>511 Publishing Industries (except Internet)</t>
  </si>
  <si>
    <t>512 Motion Picture &amp; Sound Recording Industries</t>
  </si>
  <si>
    <t>515 Broadcasting (except Internet)</t>
  </si>
  <si>
    <t>516 Internet Publishing and Broadcasting</t>
  </si>
  <si>
    <t>517 Telecommunications</t>
  </si>
  <si>
    <t>518 ISPs, Search Portals, and Data Processing</t>
  </si>
  <si>
    <t>519 Other Information Services</t>
  </si>
  <si>
    <t>52 Finance and Insurance</t>
  </si>
  <si>
    <t>521 Monetary Authorities - Central Bank</t>
  </si>
  <si>
    <t>522 Credit Intermediation and Related Activities</t>
  </si>
  <si>
    <t>523 Securities and Commodity Contract Brokerage</t>
  </si>
  <si>
    <t>524 Insurance Carriers and Related Activities</t>
  </si>
  <si>
    <t>525 Funds, Trusts, and Other Financial Vehicles</t>
  </si>
  <si>
    <t>53 Real Estate and Rental and Leasing</t>
  </si>
  <si>
    <t>531 Real Estate</t>
  </si>
  <si>
    <t>532 Rental and Leasing Services</t>
  </si>
  <si>
    <t>533 Lessors of Nonfinancial Intangible Assets</t>
  </si>
  <si>
    <t>54 Professional and Technical Services</t>
  </si>
  <si>
    <t>541 Professional and Technical Services</t>
  </si>
  <si>
    <t>55 Management of Companies and Enterprises</t>
  </si>
  <si>
    <t>551 Management of Companies and Enterprises</t>
  </si>
  <si>
    <t>56 Administrative and Waste  Services</t>
  </si>
  <si>
    <t>561 Administrative and Support Services</t>
  </si>
  <si>
    <t>562 Waste Management and Remediation Services</t>
  </si>
  <si>
    <t>61 Educational Services</t>
  </si>
  <si>
    <t>611 Educational Services</t>
  </si>
  <si>
    <t>62 Health Care and Social Assistance</t>
  </si>
  <si>
    <t>621 Ambulatory Health Care Services</t>
  </si>
  <si>
    <t>622 Hospitals</t>
  </si>
  <si>
    <t>623 Nursing and Residential Care Facilities</t>
  </si>
  <si>
    <t>624 Social Assistance</t>
  </si>
  <si>
    <t>71 Arts, Entertainment, and Recreation</t>
  </si>
  <si>
    <t>711 Performing Arts and Spectator Sports</t>
  </si>
  <si>
    <t>712 Museums, Historical Sites, Zoos, and Parks</t>
  </si>
  <si>
    <t>713 Amusement, Gambling, and Recreation</t>
  </si>
  <si>
    <t>72 Accommodation and Food Services</t>
  </si>
  <si>
    <t>721 Accommodation</t>
  </si>
  <si>
    <t>722 Food Services and Drinking Places</t>
  </si>
  <si>
    <t>81 Other Services (except Public Administration)</t>
  </si>
  <si>
    <t>811 Repair and Maintenance</t>
  </si>
  <si>
    <t>812 Personal and Laundry Services</t>
  </si>
  <si>
    <t>813 Membership Associations and Organizations</t>
  </si>
  <si>
    <t>814 Private Households</t>
  </si>
  <si>
    <t>92 Public Administration</t>
  </si>
  <si>
    <t>921 Executive, Legislative, &amp; General Government</t>
  </si>
  <si>
    <t>922 Justice, Public Order, and Safety Activities</t>
  </si>
  <si>
    <t>923 Administration of Human Resource Programs</t>
  </si>
  <si>
    <t>924 Administration of Environmental Programs</t>
  </si>
  <si>
    <t>925 Administration of Housing Programs, Urban Plan</t>
  </si>
  <si>
    <t>926 Administration of Economic Programs</t>
  </si>
  <si>
    <t>928 National Security and International Affairs</t>
  </si>
  <si>
    <t>99 Unclassified Establishments</t>
  </si>
  <si>
    <t>999 Unclassified Establishments</t>
  </si>
  <si>
    <t xml:space="preserve">Total </t>
  </si>
  <si>
    <t>311 Food Mfg</t>
  </si>
  <si>
    <t>312 Beverage and Tobacco Product Mfg</t>
  </si>
  <si>
    <t>315 Apparel Mfg</t>
  </si>
  <si>
    <t>321 Wood Product Mfg</t>
  </si>
  <si>
    <t>322 Paper Mfg</t>
  </si>
  <si>
    <t>324 Petroleum and Coal Products Mfg</t>
  </si>
  <si>
    <t>325 Chemical Mfg</t>
  </si>
  <si>
    <t>326 Plastics and Rubber Products Mfg</t>
  </si>
  <si>
    <t>327 Nonmetallic Mineral Product Mfg</t>
  </si>
  <si>
    <t>331 Primary Metal Mfg</t>
  </si>
  <si>
    <t>332 Fabricated Metal Product Mfg</t>
  </si>
  <si>
    <t>333 Machinery Mfg</t>
  </si>
  <si>
    <t>334 Computer and Electronic Product Mfg</t>
  </si>
  <si>
    <t>335 Electrical Equipment &amp; Applicance Mfg</t>
  </si>
  <si>
    <t>336 Transportation Equipment Mfg</t>
  </si>
  <si>
    <t>337 Furniture and Related Product Mfg</t>
  </si>
  <si>
    <t>339 Miscellaneous Mfg</t>
  </si>
  <si>
    <t>Confidential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</si>
</sst>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mmmm\ yyyy"/>
    <numFmt numFmtId="166" formatCode="0.0%"/>
  </numFmts>
  <fonts count="4">
    <font>
      <sz val="10"/>
      <name val="Arial"/>
    </font>
    <font>
      <sz val="10"/>
      <name val="Arial"/>
      <family val="2"/>
    </font>
    <font>
      <i/>
      <sz val="9"/>
      <name val="Arial"/>
      <family val="2"/>
    </font>
    <font>
      <i/>
      <sz val="9"/>
      <name val="Geneva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8">
    <xf numFmtId="0" fontId="0" fillId="0" borderId="0" xfId="0"/>
    <xf numFmtId="164" fontId="1" fillId="0" borderId="0" xfId="1" applyNumberFormat="1" applyAlignment="1">
      <alignment horizontal="center"/>
    </xf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165" fontId="0" fillId="0" borderId="0" xfId="2" applyNumberFormat="1" applyFont="1" applyAlignment="1">
      <alignment horizontal="center"/>
    </xf>
    <xf numFmtId="165" fontId="3" fillId="2" borderId="1" xfId="0" applyNumberFormat="1" applyFont="1" applyFill="1" applyBorder="1" applyAlignment="1">
      <alignment horizontal="center"/>
    </xf>
    <xf numFmtId="165" fontId="3" fillId="2" borderId="2" xfId="0" applyNumberFormat="1" applyFont="1" applyFill="1" applyBorder="1" applyAlignment="1">
      <alignment horizontal="center"/>
    </xf>
    <xf numFmtId="165" fontId="0" fillId="0" borderId="0" xfId="0" applyNumberFormat="1" applyAlignment="1">
      <alignment horizontal="center"/>
    </xf>
    <xf numFmtId="17" fontId="1" fillId="0" borderId="0" xfId="0" applyNumberFormat="1" applyFont="1" applyAlignment="1">
      <alignment horizontal="center"/>
    </xf>
    <xf numFmtId="0" fontId="1" fillId="0" borderId="0" xfId="0" quotePrefix="1" applyFont="1" applyAlignment="1">
      <alignment horizontal="center"/>
    </xf>
    <xf numFmtId="17" fontId="0" fillId="0" borderId="0" xfId="0" applyNumberFormat="1" applyAlignment="1">
      <alignment horizontal="center"/>
    </xf>
    <xf numFmtId="44" fontId="2" fillId="2" borderId="2" xfId="0" applyNumberFormat="1" applyFont="1" applyFill="1" applyBorder="1" applyAlignment="1">
      <alignment horizontal="center"/>
    </xf>
    <xf numFmtId="44" fontId="1" fillId="0" borderId="0" xfId="2" applyAlignment="1">
      <alignment horizontal="center"/>
    </xf>
    <xf numFmtId="44" fontId="0" fillId="0" borderId="0" xfId="2" applyFont="1" applyAlignment="1">
      <alignment horizontal="center"/>
    </xf>
    <xf numFmtId="44" fontId="2" fillId="2" borderId="1" xfId="2" applyFont="1" applyFill="1" applyBorder="1" applyAlignment="1">
      <alignment horizontal="center"/>
    </xf>
    <xf numFmtId="44" fontId="2" fillId="2" borderId="2" xfId="2" applyFont="1" applyFill="1" applyBorder="1" applyAlignment="1">
      <alignment horizontal="center"/>
    </xf>
    <xf numFmtId="166" fontId="1" fillId="0" borderId="0" xfId="3" applyNumberFormat="1" applyFont="1" applyAlignment="1">
      <alignment horizontal="center"/>
    </xf>
    <xf numFmtId="0" fontId="0" fillId="0" borderId="0" xfId="0" quotePrefix="1"/>
    <xf numFmtId="166" fontId="1" fillId="0" borderId="0" xfId="3" applyNumberFormat="1" applyAlignment="1">
      <alignment horizontal="center"/>
    </xf>
    <xf numFmtId="44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2" fillId="2" borderId="1" xfId="0" applyFont="1" applyFill="1" applyBorder="1"/>
    <xf numFmtId="0" fontId="2" fillId="2" borderId="2" xfId="0" applyFont="1" applyFill="1" applyBorder="1"/>
    <xf numFmtId="0" fontId="0" fillId="0" borderId="0" xfId="0"/>
    <xf numFmtId="17" fontId="3" fillId="2" borderId="1" xfId="0" quotePrefix="1" applyNumberFormat="1" applyFont="1" applyFill="1" applyBorder="1" applyAlignment="1">
      <alignment horizontal="center"/>
    </xf>
    <xf numFmtId="17" fontId="3" fillId="2" borderId="2" xfId="0" applyNumberFormat="1" applyFont="1" applyFill="1" applyBorder="1" applyAlignment="1">
      <alignment horizont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Y:\Taxes\Sales\Sales%20Reporting\SIC%20NAICS%20Data\state%20data\NAICS%20Monthly%20Collections%20db.xlsx" TargetMode="External"/><Relationship Id="rId1" Type="http://schemas.openxmlformats.org/officeDocument/2006/relationships/externalLinkPath" Target="/Taxes/Sales/Sales%20Reporting/SIC%20NAICS%20Data/state%20data/NAICS%20Monthly%20Collections%20d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Y report"/>
      <sheetName val="Report"/>
      <sheetName val="LocDB"/>
      <sheetName val="LocGen"/>
      <sheetName val="LocFood"/>
      <sheetName val="ColDB"/>
      <sheetName val="ColGen"/>
      <sheetName val="ColFood"/>
      <sheetName val="retail sales"/>
      <sheetName val="restaurant"/>
      <sheetName val="FY summary"/>
    </sheetNames>
    <sheetDataSet>
      <sheetData sheetId="0"/>
      <sheetData sheetId="1"/>
      <sheetData sheetId="2"/>
      <sheetData sheetId="3">
        <row r="5">
          <cell r="C5">
            <v>69</v>
          </cell>
        </row>
        <row r="10">
          <cell r="C10">
            <v>156</v>
          </cell>
        </row>
        <row r="16">
          <cell r="C16">
            <v>273</v>
          </cell>
        </row>
        <row r="26">
          <cell r="C26">
            <v>2276</v>
          </cell>
        </row>
        <row r="50">
          <cell r="C50">
            <v>1449</v>
          </cell>
        </row>
        <row r="56">
          <cell r="C56">
            <v>1847</v>
          </cell>
        </row>
        <row r="59">
          <cell r="C59">
            <v>1360</v>
          </cell>
        </row>
        <row r="60">
          <cell r="C60">
            <v>407</v>
          </cell>
        </row>
        <row r="62">
          <cell r="C62">
            <v>526</v>
          </cell>
        </row>
        <row r="63">
          <cell r="C63">
            <v>827</v>
          </cell>
        </row>
        <row r="64">
          <cell r="C64">
            <v>322</v>
          </cell>
        </row>
        <row r="65">
          <cell r="C65">
            <v>455</v>
          </cell>
        </row>
        <row r="66">
          <cell r="C66">
            <v>653</v>
          </cell>
        </row>
        <row r="67">
          <cell r="C67">
            <v>469</v>
          </cell>
        </row>
        <row r="68">
          <cell r="C68">
            <v>111</v>
          </cell>
        </row>
        <row r="69">
          <cell r="C69">
            <v>1291</v>
          </cell>
        </row>
        <row r="70">
          <cell r="C70">
            <v>503</v>
          </cell>
        </row>
        <row r="71">
          <cell r="C71">
            <v>7163</v>
          </cell>
        </row>
        <row r="85">
          <cell r="C85">
            <v>251</v>
          </cell>
        </row>
        <row r="95">
          <cell r="C95">
            <v>452</v>
          </cell>
        </row>
        <row r="103">
          <cell r="C103">
            <v>115</v>
          </cell>
        </row>
        <row r="109">
          <cell r="C109">
            <v>435</v>
          </cell>
        </row>
        <row r="113">
          <cell r="C113">
            <v>1089</v>
          </cell>
        </row>
        <row r="122">
          <cell r="C122">
            <v>940</v>
          </cell>
        </row>
        <row r="126">
          <cell r="C126">
            <v>438</v>
          </cell>
        </row>
        <row r="133">
          <cell r="C133">
            <v>340</v>
          </cell>
        </row>
        <row r="139">
          <cell r="C139">
            <v>615</v>
          </cell>
        </row>
        <row r="144">
          <cell r="C144">
            <v>4500</v>
          </cell>
        </row>
        <row r="151">
          <cell r="C151">
            <v>3449</v>
          </cell>
        </row>
        <row r="161">
          <cell r="C161">
            <v>207</v>
          </cell>
        </row>
        <row r="167">
          <cell r="C167">
            <v>26164</v>
          </cell>
        </row>
      </sheetData>
      <sheetData sheetId="4">
        <row r="5">
          <cell r="C5">
            <v>13</v>
          </cell>
        </row>
        <row r="10">
          <cell r="C10">
            <v>31</v>
          </cell>
        </row>
        <row r="20">
          <cell r="C20">
            <v>2</v>
          </cell>
        </row>
        <row r="26">
          <cell r="C26">
            <v>24</v>
          </cell>
        </row>
        <row r="50">
          <cell r="C50">
            <v>93</v>
          </cell>
        </row>
        <row r="56">
          <cell r="C56">
            <v>79</v>
          </cell>
        </row>
        <row r="59">
          <cell r="C59">
            <v>7</v>
          </cell>
        </row>
        <row r="60">
          <cell r="C60">
            <v>16</v>
          </cell>
        </row>
        <row r="61">
          <cell r="C61">
            <v>1</v>
          </cell>
        </row>
        <row r="62">
          <cell r="C62">
            <v>43</v>
          </cell>
        </row>
        <row r="63">
          <cell r="C63">
            <v>424</v>
          </cell>
        </row>
        <row r="64">
          <cell r="C64">
            <v>74</v>
          </cell>
        </row>
        <row r="65">
          <cell r="C65">
            <v>167</v>
          </cell>
        </row>
        <row r="66">
          <cell r="C66">
            <v>12</v>
          </cell>
        </row>
        <row r="67">
          <cell r="C67">
            <v>13</v>
          </cell>
        </row>
        <row r="68">
          <cell r="C68">
            <v>24</v>
          </cell>
        </row>
        <row r="69">
          <cell r="C69">
            <v>74</v>
          </cell>
        </row>
        <row r="70">
          <cell r="C70">
            <v>46</v>
          </cell>
        </row>
        <row r="71">
          <cell r="C71">
            <v>901</v>
          </cell>
        </row>
        <row r="85">
          <cell r="C85">
            <v>5</v>
          </cell>
        </row>
        <row r="95">
          <cell r="C95">
            <v>13</v>
          </cell>
        </row>
        <row r="109">
          <cell r="C109">
            <v>10</v>
          </cell>
        </row>
        <row r="113">
          <cell r="C113">
            <v>9</v>
          </cell>
        </row>
        <row r="117">
          <cell r="C117">
            <v>1</v>
          </cell>
        </row>
        <row r="122">
          <cell r="C122">
            <v>15</v>
          </cell>
        </row>
        <row r="126">
          <cell r="C126">
            <v>75</v>
          </cell>
        </row>
        <row r="133">
          <cell r="C133">
            <v>44</v>
          </cell>
        </row>
        <row r="139">
          <cell r="C139">
            <v>47</v>
          </cell>
        </row>
        <row r="144">
          <cell r="C144">
            <v>169</v>
          </cell>
        </row>
        <row r="151">
          <cell r="C151">
            <v>44</v>
          </cell>
        </row>
        <row r="161">
          <cell r="C161">
            <v>9</v>
          </cell>
        </row>
        <row r="165">
          <cell r="C165">
            <v>3</v>
          </cell>
        </row>
        <row r="167">
          <cell r="C167">
            <v>1574</v>
          </cell>
        </row>
      </sheetData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6AB0D8-180C-48CC-A06D-403C5C475CE0}">
  <sheetPr>
    <pageSetUpPr fitToPage="1"/>
  </sheetPr>
  <dimension ref="A1:K320"/>
  <sheetViews>
    <sheetView tabSelected="1" zoomScaleNormal="100" workbookViewId="0">
      <selection activeCell="F170" sqref="F170"/>
    </sheetView>
  </sheetViews>
  <sheetFormatPr defaultRowHeight="12.75"/>
  <cols>
    <col min="1" max="1" width="3.28515625" customWidth="1"/>
    <col min="2" max="2" width="41.85546875" customWidth="1"/>
    <col min="3" max="3" width="8.7109375" style="1" customWidth="1"/>
    <col min="4" max="4" width="17.7109375" style="2" customWidth="1"/>
    <col min="5" max="5" width="17.7109375" style="3" customWidth="1"/>
    <col min="6" max="6" width="17.7109375" style="4" customWidth="1"/>
    <col min="7" max="7" width="15.85546875" style="2" customWidth="1"/>
    <col min="8" max="8" width="10.7109375" style="2" customWidth="1"/>
    <col min="9" max="10" width="23.140625" style="2" bestFit="1" customWidth="1"/>
    <col min="11" max="11" width="11.5703125" customWidth="1"/>
  </cols>
  <sheetData>
    <row r="1" spans="1:11">
      <c r="I1" s="25" t="s">
        <v>0</v>
      </c>
      <c r="J1" s="25"/>
    </row>
    <row r="2" spans="1:11">
      <c r="B2" t="s">
        <v>1</v>
      </c>
      <c r="C2" s="1" t="s">
        <v>2</v>
      </c>
      <c r="D2" s="2" t="s">
        <v>3</v>
      </c>
      <c r="E2" s="26" t="s">
        <v>4</v>
      </c>
      <c r="F2" s="27"/>
      <c r="G2" s="2" t="s">
        <v>3</v>
      </c>
      <c r="H2" s="5" t="s">
        <v>5</v>
      </c>
      <c r="I2" s="5" t="s">
        <v>6</v>
      </c>
      <c r="J2" s="5" t="s">
        <v>7</v>
      </c>
      <c r="K2" s="5" t="s">
        <v>5</v>
      </c>
    </row>
    <row r="3" spans="1:11">
      <c r="D3" s="6">
        <v>44562</v>
      </c>
      <c r="E3" s="7" t="s">
        <v>8</v>
      </c>
      <c r="F3" s="8" t="s">
        <v>9</v>
      </c>
      <c r="G3" s="9">
        <v>44927</v>
      </c>
      <c r="H3" s="10" t="s">
        <v>10</v>
      </c>
      <c r="I3" s="11" t="s">
        <v>11</v>
      </c>
      <c r="J3" s="11" t="s">
        <v>12</v>
      </c>
      <c r="K3" s="12" t="s">
        <v>10</v>
      </c>
    </row>
    <row r="5" spans="1:11" hidden="1">
      <c r="A5" t="s">
        <v>13</v>
      </c>
      <c r="F5" s="13"/>
      <c r="I5" s="14"/>
    </row>
    <row r="6" spans="1:11" hidden="1">
      <c r="B6" t="s">
        <v>14</v>
      </c>
      <c r="C6" s="1">
        <v>78</v>
      </c>
      <c r="D6" s="15">
        <v>64541.69</v>
      </c>
      <c r="E6" s="16">
        <v>52055.27</v>
      </c>
      <c r="F6" s="17">
        <v>5538.85</v>
      </c>
      <c r="G6" s="15">
        <v>57594.119999999995</v>
      </c>
      <c r="H6" s="18">
        <v>-0.1076446867133477</v>
      </c>
      <c r="I6" s="15">
        <v>1307494.5</v>
      </c>
      <c r="J6" s="14">
        <v>1528108.1400000001</v>
      </c>
      <c r="K6" s="18">
        <v>0.1687300711398787</v>
      </c>
    </row>
    <row r="7" spans="1:11" hidden="1">
      <c r="B7" t="s">
        <v>15</v>
      </c>
      <c r="C7" s="1">
        <v>58</v>
      </c>
      <c r="D7" s="15">
        <v>24506.83</v>
      </c>
      <c r="E7" s="16">
        <v>16775.36</v>
      </c>
      <c r="F7" s="17">
        <v>4920.9799999999996</v>
      </c>
      <c r="G7" s="15">
        <v>21696.34</v>
      </c>
      <c r="H7" s="18">
        <v>-0.11468190704387313</v>
      </c>
      <c r="I7" s="15">
        <f>295776.61+I8</f>
        <v>298538.26</v>
      </c>
      <c r="J7" s="14">
        <f>348074.07+J8</f>
        <v>362711.57</v>
      </c>
      <c r="K7" s="18">
        <v>0.17681404895404004</v>
      </c>
    </row>
    <row r="8" spans="1:11" hidden="1">
      <c r="B8" t="s">
        <v>16</v>
      </c>
      <c r="C8" s="1">
        <v>0</v>
      </c>
      <c r="D8" s="15">
        <v>0</v>
      </c>
      <c r="E8" s="16">
        <v>0</v>
      </c>
      <c r="F8" s="17">
        <v>0</v>
      </c>
      <c r="G8" s="15">
        <v>0</v>
      </c>
      <c r="H8" s="18" t="e">
        <v>#DIV/0!</v>
      </c>
      <c r="I8" s="15">
        <v>2761.65</v>
      </c>
      <c r="J8" s="14">
        <v>14637.5</v>
      </c>
      <c r="K8" s="18">
        <v>4.3002733872865857</v>
      </c>
    </row>
    <row r="9" spans="1:11" hidden="1">
      <c r="B9" t="s">
        <v>17</v>
      </c>
      <c r="C9" s="1">
        <v>13</v>
      </c>
      <c r="D9" s="15">
        <v>11036.47</v>
      </c>
      <c r="E9" s="16">
        <v>19757.490000000002</v>
      </c>
      <c r="F9" s="17">
        <v>0</v>
      </c>
      <c r="G9" s="15">
        <v>19757.490000000002</v>
      </c>
      <c r="H9" s="18">
        <v>0.79020012739580703</v>
      </c>
      <c r="I9" s="15">
        <v>110419.45000000001</v>
      </c>
      <c r="J9" s="14">
        <v>121572.46</v>
      </c>
      <c r="K9" s="18">
        <v>0.10100584634319401</v>
      </c>
    </row>
    <row r="10" spans="1:11" hidden="1">
      <c r="B10" t="s">
        <v>18</v>
      </c>
      <c r="C10" s="1">
        <v>26</v>
      </c>
      <c r="D10" s="15">
        <v>86291.38</v>
      </c>
      <c r="E10" s="16">
        <v>29502.26</v>
      </c>
      <c r="F10" s="17">
        <v>815.08</v>
      </c>
      <c r="G10" s="15">
        <v>30317.34</v>
      </c>
      <c r="H10" s="18">
        <v>-0.64866316890516762</v>
      </c>
      <c r="I10" s="15">
        <v>507380.3</v>
      </c>
      <c r="J10" s="14">
        <v>342270.87000000005</v>
      </c>
      <c r="K10" s="18">
        <v>-0.3254155315056575</v>
      </c>
    </row>
    <row r="11" spans="1:11" hidden="1">
      <c r="A11" t="s">
        <v>19</v>
      </c>
      <c r="C11" s="1">
        <v>175</v>
      </c>
      <c r="D11" s="15">
        <v>186376.37</v>
      </c>
      <c r="E11" s="16">
        <v>118090.38</v>
      </c>
      <c r="F11" s="17">
        <v>11274.91</v>
      </c>
      <c r="G11" s="15">
        <v>129365.29000000001</v>
      </c>
      <c r="H11" s="18">
        <v>-0.30589221155020879</v>
      </c>
      <c r="I11" s="15">
        <v>2223832.5100000002</v>
      </c>
      <c r="J11" s="14">
        <v>2354663.04</v>
      </c>
      <c r="K11" s="18">
        <v>5.8831107743811055E-2</v>
      </c>
    </row>
    <row r="12" spans="1:11" hidden="1">
      <c r="D12" s="15"/>
      <c r="E12" s="16"/>
      <c r="F12" s="17"/>
      <c r="G12" s="15"/>
      <c r="H12" s="18"/>
      <c r="I12" s="15">
        <v>0</v>
      </c>
      <c r="J12" s="14">
        <v>0</v>
      </c>
      <c r="K12" s="2"/>
    </row>
    <row r="13" spans="1:11" hidden="1">
      <c r="A13" t="s">
        <v>20</v>
      </c>
      <c r="D13" s="15"/>
      <c r="E13" s="16"/>
      <c r="F13" s="17"/>
      <c r="G13" s="15"/>
      <c r="H13" s="18"/>
      <c r="I13" s="15">
        <v>0</v>
      </c>
      <c r="J13" s="14">
        <v>0</v>
      </c>
      <c r="K13" s="2"/>
    </row>
    <row r="14" spans="1:11" hidden="1">
      <c r="B14" t="s">
        <v>21</v>
      </c>
      <c r="C14" s="1">
        <v>16</v>
      </c>
      <c r="D14" s="15">
        <v>26799.13</v>
      </c>
      <c r="E14" s="16">
        <v>50945.78</v>
      </c>
      <c r="F14" s="17">
        <v>0</v>
      </c>
      <c r="G14" s="15">
        <v>50945.78</v>
      </c>
      <c r="H14" s="18">
        <v>0.90102365263349959</v>
      </c>
      <c r="I14" s="15">
        <v>263547.22000000003</v>
      </c>
      <c r="J14" s="14">
        <v>295834.46999999997</v>
      </c>
      <c r="K14" s="18">
        <v>0.12251030384611888</v>
      </c>
    </row>
    <row r="15" spans="1:11" hidden="1">
      <c r="B15" t="s">
        <v>22</v>
      </c>
      <c r="C15" s="1">
        <v>53</v>
      </c>
      <c r="D15" s="15">
        <v>363260.7</v>
      </c>
      <c r="E15" s="16">
        <v>430686.02</v>
      </c>
      <c r="F15" s="17">
        <v>0</v>
      </c>
      <c r="G15" s="15">
        <v>430686.02</v>
      </c>
      <c r="H15" s="18">
        <v>0.18561138047688616</v>
      </c>
      <c r="I15" s="15">
        <v>3991406.4400000004</v>
      </c>
      <c r="J15" s="14">
        <v>4437460.42</v>
      </c>
      <c r="K15" s="18">
        <v>0.11175358528509051</v>
      </c>
    </row>
    <row r="16" spans="1:11" hidden="1">
      <c r="A16" t="s">
        <v>23</v>
      </c>
      <c r="B16" t="s">
        <v>24</v>
      </c>
      <c r="C16" s="1">
        <v>204</v>
      </c>
      <c r="D16" s="15">
        <v>637601.96</v>
      </c>
      <c r="E16" s="16">
        <v>923665.97</v>
      </c>
      <c r="F16" s="17">
        <v>0</v>
      </c>
      <c r="G16" s="15">
        <v>923665.97</v>
      </c>
      <c r="H16" s="18">
        <v>0.44865610199818085</v>
      </c>
      <c r="I16" s="15">
        <v>5200339.01</v>
      </c>
      <c r="J16" s="14">
        <v>6837181.96</v>
      </c>
      <c r="K16" s="18">
        <v>0.314756970046074</v>
      </c>
    </row>
    <row r="17" spans="1:11" hidden="1">
      <c r="A17" t="s">
        <v>19</v>
      </c>
      <c r="C17" s="1">
        <v>273</v>
      </c>
      <c r="D17" s="15">
        <v>1027661.8</v>
      </c>
      <c r="E17" s="16">
        <v>1405297.8</v>
      </c>
      <c r="F17" s="17">
        <v>0</v>
      </c>
      <c r="G17" s="15">
        <v>1405297.8</v>
      </c>
      <c r="H17" s="18">
        <v>0.36747108825101799</v>
      </c>
      <c r="I17" s="15">
        <v>9455292.6000000015</v>
      </c>
      <c r="J17" s="14">
        <v>11570477</v>
      </c>
      <c r="K17" s="18">
        <v>0.22370374873433299</v>
      </c>
    </row>
    <row r="18" spans="1:11" hidden="1">
      <c r="D18" s="15"/>
      <c r="E18" s="16"/>
      <c r="F18" s="17"/>
      <c r="G18" s="15"/>
      <c r="H18" s="18"/>
      <c r="I18" s="15">
        <v>0</v>
      </c>
      <c r="J18" s="14">
        <v>0</v>
      </c>
      <c r="K18" s="2"/>
    </row>
    <row r="19" spans="1:11" hidden="1">
      <c r="A19" t="s">
        <v>25</v>
      </c>
      <c r="D19" s="15"/>
      <c r="E19" s="16"/>
      <c r="F19" s="17"/>
      <c r="G19" s="15"/>
      <c r="H19" s="18"/>
      <c r="I19" s="15">
        <v>0</v>
      </c>
      <c r="J19" s="14">
        <v>0</v>
      </c>
      <c r="K19" s="18"/>
    </row>
    <row r="20" spans="1:11" hidden="1">
      <c r="B20" t="s">
        <v>26</v>
      </c>
      <c r="C20" s="1">
        <v>117</v>
      </c>
      <c r="D20" s="15">
        <v>7510867.0999999996</v>
      </c>
      <c r="E20" s="16">
        <v>9323264.8000000007</v>
      </c>
      <c r="F20" s="17">
        <v>4124.76</v>
      </c>
      <c r="G20" s="15">
        <v>9327389.5600000005</v>
      </c>
      <c r="H20" s="18">
        <v>0.24185256320139134</v>
      </c>
      <c r="I20" s="15">
        <v>47988999</v>
      </c>
      <c r="J20" s="14">
        <v>59489647.560000002</v>
      </c>
      <c r="K20" s="18">
        <v>0.23965177019008049</v>
      </c>
    </row>
    <row r="21" spans="1:11" hidden="1">
      <c r="A21" t="s">
        <v>19</v>
      </c>
      <c r="C21" s="1">
        <v>117</v>
      </c>
      <c r="D21" s="15">
        <v>7510867.0999999996</v>
      </c>
      <c r="E21" s="16">
        <v>9323264.8000000007</v>
      </c>
      <c r="F21" s="17">
        <v>4124.76</v>
      </c>
      <c r="G21" s="15">
        <v>9327389.5600000005</v>
      </c>
      <c r="H21" s="18">
        <v>0.24185256320139134</v>
      </c>
      <c r="I21" s="15">
        <v>47988999</v>
      </c>
      <c r="J21" s="14">
        <v>59489647.560000002</v>
      </c>
      <c r="K21" s="18">
        <v>0.23965177019008049</v>
      </c>
    </row>
    <row r="22" spans="1:11" hidden="1">
      <c r="D22" s="15"/>
      <c r="E22" s="16"/>
      <c r="F22" s="17"/>
      <c r="G22" s="15"/>
      <c r="H22" s="18"/>
      <c r="I22" s="15">
        <v>0</v>
      </c>
      <c r="J22" s="14">
        <v>0</v>
      </c>
      <c r="K22" s="2"/>
    </row>
    <row r="23" spans="1:11" hidden="1">
      <c r="A23" t="s">
        <v>27</v>
      </c>
      <c r="D23" s="15"/>
      <c r="E23" s="16"/>
      <c r="F23" s="17"/>
      <c r="G23" s="15"/>
      <c r="H23" s="18"/>
      <c r="I23" s="15">
        <v>0</v>
      </c>
      <c r="J23" s="14">
        <v>0</v>
      </c>
      <c r="K23" s="2"/>
    </row>
    <row r="24" spans="1:11" hidden="1">
      <c r="B24" t="s">
        <v>28</v>
      </c>
      <c r="C24" s="1">
        <v>359</v>
      </c>
      <c r="D24" s="15">
        <v>855323.32</v>
      </c>
      <c r="E24" s="16">
        <v>1192141.8999999999</v>
      </c>
      <c r="F24" s="17">
        <v>327.14999999999998</v>
      </c>
      <c r="G24" s="15">
        <v>1192469.0499999998</v>
      </c>
      <c r="H24" s="18">
        <v>0.39417343373731456</v>
      </c>
      <c r="I24" s="15">
        <v>7438940.6200000001</v>
      </c>
      <c r="J24" s="14">
        <v>9931891.2100000009</v>
      </c>
      <c r="K24" s="18">
        <v>0.33512172194217632</v>
      </c>
    </row>
    <row r="25" spans="1:11" hidden="1">
      <c r="B25" t="s">
        <v>29</v>
      </c>
      <c r="C25" s="1">
        <v>197</v>
      </c>
      <c r="D25" s="15">
        <v>1986887.4</v>
      </c>
      <c r="E25" s="16">
        <v>2097574.2000000002</v>
      </c>
      <c r="F25" s="17">
        <v>565.85</v>
      </c>
      <c r="G25" s="15">
        <v>2098140.0500000003</v>
      </c>
      <c r="H25" s="18">
        <v>5.599343475629287E-2</v>
      </c>
      <c r="I25" s="15">
        <v>19206281.099999998</v>
      </c>
      <c r="J25" s="14">
        <v>21992980.450000003</v>
      </c>
      <c r="K25" s="18">
        <v>0.14509312529014301</v>
      </c>
    </row>
    <row r="26" spans="1:11" hidden="1">
      <c r="B26" t="s">
        <v>30</v>
      </c>
      <c r="C26" s="1">
        <v>1720</v>
      </c>
      <c r="D26" s="15">
        <v>5263947.7</v>
      </c>
      <c r="E26" s="16">
        <v>5852558.7000000002</v>
      </c>
      <c r="F26" s="17">
        <v>1461.96</v>
      </c>
      <c r="G26" s="15">
        <v>5854020.6600000001</v>
      </c>
      <c r="H26" s="18">
        <v>0.11209704078176916</v>
      </c>
      <c r="I26" s="15">
        <v>36969277.899999999</v>
      </c>
      <c r="J26" s="14">
        <v>45604778.159999996</v>
      </c>
      <c r="K26" s="18">
        <v>0.2335858515646041</v>
      </c>
    </row>
    <row r="27" spans="1:11" hidden="1">
      <c r="A27" t="s">
        <v>19</v>
      </c>
      <c r="C27" s="1">
        <v>2276</v>
      </c>
      <c r="D27" s="15">
        <v>8106158.4000000004</v>
      </c>
      <c r="E27" s="16">
        <v>9142274.9000000004</v>
      </c>
      <c r="F27" s="17">
        <v>2354.96</v>
      </c>
      <c r="G27" s="15">
        <v>9144629.8600000013</v>
      </c>
      <c r="H27" s="18">
        <v>0.12810895232444519</v>
      </c>
      <c r="I27" s="15">
        <v>63614500.100000001</v>
      </c>
      <c r="J27" s="14">
        <v>77529649.859999999</v>
      </c>
      <c r="K27" s="18">
        <v>0.21874179217200196</v>
      </c>
    </row>
    <row r="28" spans="1:11" hidden="1">
      <c r="D28" s="15"/>
      <c r="E28" s="16"/>
      <c r="F28" s="17"/>
      <c r="G28" s="15"/>
      <c r="H28" s="18"/>
      <c r="I28" s="15">
        <v>0</v>
      </c>
      <c r="J28" s="14">
        <v>0</v>
      </c>
      <c r="K28" s="2"/>
    </row>
    <row r="29" spans="1:11" hidden="1">
      <c r="A29" t="s">
        <v>31</v>
      </c>
      <c r="D29" s="15"/>
      <c r="E29" s="16"/>
      <c r="F29" s="17"/>
      <c r="G29" s="15"/>
      <c r="H29" s="18"/>
      <c r="I29" s="15">
        <v>0</v>
      </c>
      <c r="J29" s="14">
        <v>0</v>
      </c>
      <c r="K29" s="2"/>
    </row>
    <row r="30" spans="1:11" hidden="1">
      <c r="B30" t="s">
        <v>32</v>
      </c>
      <c r="C30" s="1">
        <v>194</v>
      </c>
      <c r="D30" s="15">
        <v>367726.02</v>
      </c>
      <c r="E30" s="16">
        <v>258664.71</v>
      </c>
      <c r="F30" s="17">
        <v>80490.080000000002</v>
      </c>
      <c r="G30" s="15">
        <v>339154.79</v>
      </c>
      <c r="H30" s="18">
        <v>-7.7697058260930346E-2</v>
      </c>
      <c r="I30" s="15">
        <v>3406072.08</v>
      </c>
      <c r="J30" s="14">
        <v>3709062.1799999997</v>
      </c>
      <c r="K30" s="18">
        <v>8.8955868485319792E-2</v>
      </c>
    </row>
    <row r="31" spans="1:11" hidden="1">
      <c r="B31" t="s">
        <v>33</v>
      </c>
      <c r="C31" s="1">
        <v>63</v>
      </c>
      <c r="D31" s="15">
        <v>121187.81</v>
      </c>
      <c r="E31" s="16">
        <v>131406</v>
      </c>
      <c r="F31" s="17">
        <v>16404.09</v>
      </c>
      <c r="G31" s="15">
        <v>147810.09</v>
      </c>
      <c r="H31" s="18">
        <v>0.21967787024123961</v>
      </c>
      <c r="I31" s="15">
        <v>943426.15000000014</v>
      </c>
      <c r="J31" s="14">
        <v>1173450.52</v>
      </c>
      <c r="K31" s="18">
        <v>0.24381809853373243</v>
      </c>
    </row>
    <row r="32" spans="1:11" hidden="1">
      <c r="B32" t="s">
        <v>34</v>
      </c>
      <c r="C32" s="1">
        <v>6</v>
      </c>
      <c r="D32" s="15">
        <v>3168.55</v>
      </c>
      <c r="E32" s="16">
        <v>5440.17</v>
      </c>
      <c r="F32" s="17">
        <v>0</v>
      </c>
      <c r="G32" s="15">
        <v>5440.17</v>
      </c>
      <c r="H32" s="18">
        <v>0.71692730113143233</v>
      </c>
      <c r="I32" s="15">
        <v>44240.62</v>
      </c>
      <c r="J32" s="14">
        <v>59533.039999999994</v>
      </c>
      <c r="K32" s="18">
        <v>0.3456646855310796</v>
      </c>
    </row>
    <row r="33" spans="2:11" hidden="1">
      <c r="B33" t="s">
        <v>35</v>
      </c>
      <c r="C33" s="1">
        <v>30</v>
      </c>
      <c r="D33" s="15">
        <v>39353.480000000003</v>
      </c>
      <c r="E33" s="16">
        <v>39390.339999999997</v>
      </c>
      <c r="F33" s="17">
        <v>2.9</v>
      </c>
      <c r="G33" s="15">
        <v>39393.24</v>
      </c>
      <c r="H33" s="18">
        <v>1.0103299631949896E-3</v>
      </c>
      <c r="I33" s="15">
        <v>385680.97</v>
      </c>
      <c r="J33" s="14">
        <v>433325.24</v>
      </c>
      <c r="K33" s="18">
        <v>0.12353285151714906</v>
      </c>
    </row>
    <row r="34" spans="2:11" hidden="1">
      <c r="B34" t="s">
        <v>36</v>
      </c>
      <c r="C34" s="1">
        <f>17+C35</f>
        <v>21</v>
      </c>
      <c r="D34" s="15">
        <f>14621.25+D35</f>
        <v>17431.05</v>
      </c>
      <c r="E34" s="16">
        <f>35139.55+E35</f>
        <v>46966.78</v>
      </c>
      <c r="F34" s="17">
        <v>23.25</v>
      </c>
      <c r="G34" s="15">
        <f>35162.8+G35</f>
        <v>46990.03</v>
      </c>
      <c r="H34" s="18">
        <v>1.4049106608532105</v>
      </c>
      <c r="I34" s="15">
        <f>129057.5+I35</f>
        <v>168144.21</v>
      </c>
      <c r="J34" s="14">
        <f>160207.43+J35</f>
        <v>239870.37</v>
      </c>
      <c r="K34" s="18">
        <v>0.24136474052263507</v>
      </c>
    </row>
    <row r="35" spans="2:11" hidden="1">
      <c r="B35" t="s">
        <v>37</v>
      </c>
      <c r="C35" s="1">
        <v>4</v>
      </c>
      <c r="D35" s="15">
        <v>2809.8</v>
      </c>
      <c r="E35" s="16">
        <v>11827.23</v>
      </c>
      <c r="F35" s="17">
        <v>0</v>
      </c>
      <c r="G35" s="15">
        <v>11827.23</v>
      </c>
      <c r="H35" s="18">
        <v>3.2092782404441595</v>
      </c>
      <c r="I35" s="15">
        <v>39086.71</v>
      </c>
      <c r="J35" s="14">
        <v>79662.94</v>
      </c>
      <c r="K35" s="18">
        <v>1.0381080935182319</v>
      </c>
    </row>
    <row r="36" spans="2:11" hidden="1">
      <c r="B36" t="s">
        <v>38</v>
      </c>
      <c r="C36" s="1">
        <v>43</v>
      </c>
      <c r="D36" s="15">
        <v>166020.62</v>
      </c>
      <c r="E36" s="16">
        <v>167854.18</v>
      </c>
      <c r="F36" s="17">
        <v>0</v>
      </c>
      <c r="G36" s="15">
        <v>167854.18</v>
      </c>
      <c r="H36" s="18">
        <v>1.1044170296436657E-2</v>
      </c>
      <c r="I36" s="15">
        <v>1112509.05</v>
      </c>
      <c r="J36" s="14">
        <v>1458740.6899999997</v>
      </c>
      <c r="K36" s="18">
        <v>0.31121691998820111</v>
      </c>
    </row>
    <row r="37" spans="2:11" hidden="1">
      <c r="B37" t="s">
        <v>39</v>
      </c>
      <c r="C37" s="1">
        <v>10</v>
      </c>
      <c r="D37" s="15">
        <v>65192.12</v>
      </c>
      <c r="E37" s="16">
        <v>57488.41</v>
      </c>
      <c r="F37" s="17">
        <v>0</v>
      </c>
      <c r="G37" s="15">
        <v>57488.41</v>
      </c>
      <c r="H37" s="18">
        <v>-0.11816934316601453</v>
      </c>
      <c r="I37" s="15">
        <v>545033.58000000007</v>
      </c>
      <c r="J37" s="14">
        <v>681470.70000000007</v>
      </c>
      <c r="K37" s="18">
        <v>0.25032791557540357</v>
      </c>
    </row>
    <row r="38" spans="2:11" hidden="1">
      <c r="B38" t="s">
        <v>40</v>
      </c>
      <c r="C38" s="1">
        <v>237</v>
      </c>
      <c r="D38" s="15">
        <v>530839.5</v>
      </c>
      <c r="E38" s="16">
        <v>565024.4</v>
      </c>
      <c r="F38" s="17">
        <v>39.08</v>
      </c>
      <c r="G38" s="15">
        <v>565063.48</v>
      </c>
      <c r="H38" s="18">
        <v>6.4471426862545048E-2</v>
      </c>
      <c r="I38" s="15">
        <v>3735296.61</v>
      </c>
      <c r="J38" s="14">
        <v>4326119.9400000004</v>
      </c>
      <c r="K38" s="18">
        <v>0.1581730694205836</v>
      </c>
    </row>
    <row r="39" spans="2:11" hidden="1">
      <c r="B39" t="s">
        <v>41</v>
      </c>
      <c r="C39" s="1">
        <v>10</v>
      </c>
      <c r="D39" s="15">
        <v>33518.720000000001</v>
      </c>
      <c r="E39" s="16">
        <v>137998.48000000001</v>
      </c>
      <c r="F39" s="17">
        <v>0</v>
      </c>
      <c r="G39" s="15">
        <v>137998.48000000001</v>
      </c>
      <c r="H39" s="18">
        <v>3.1170569759227083</v>
      </c>
      <c r="I39" s="15">
        <v>1204465.67</v>
      </c>
      <c r="J39" s="14">
        <v>1990292.1599999997</v>
      </c>
      <c r="K39" s="18">
        <v>0.65242747018269087</v>
      </c>
    </row>
    <row r="40" spans="2:11" hidden="1">
      <c r="B40" t="s">
        <v>42</v>
      </c>
      <c r="C40" s="1">
        <v>31</v>
      </c>
      <c r="D40" s="15">
        <v>438230.2</v>
      </c>
      <c r="E40" s="16">
        <v>126270.32</v>
      </c>
      <c r="F40" s="17">
        <v>103.07</v>
      </c>
      <c r="G40" s="15">
        <v>126373.39000000001</v>
      </c>
      <c r="H40" s="18">
        <v>-0.71162783851957256</v>
      </c>
      <c r="I40" s="15">
        <v>1709782.28</v>
      </c>
      <c r="J40" s="14">
        <v>1392893.3599999999</v>
      </c>
      <c r="K40" s="18">
        <v>-0.18533875552856949</v>
      </c>
    </row>
    <row r="41" spans="2:11" hidden="1">
      <c r="B41" t="s">
        <v>43</v>
      </c>
      <c r="C41" s="1">
        <v>33</v>
      </c>
      <c r="D41" s="15">
        <v>201056.05</v>
      </c>
      <c r="E41" s="16">
        <v>184325.35</v>
      </c>
      <c r="F41" s="17">
        <v>9.41</v>
      </c>
      <c r="G41" s="15">
        <v>184334.76</v>
      </c>
      <c r="H41" s="18">
        <v>-8.3167305833373228E-2</v>
      </c>
      <c r="I41" s="15">
        <v>1501184.92</v>
      </c>
      <c r="J41" s="14">
        <v>1593051.49</v>
      </c>
      <c r="K41" s="18">
        <v>6.1196038393457927E-2</v>
      </c>
    </row>
    <row r="42" spans="2:11" hidden="1">
      <c r="B42" t="s">
        <v>44</v>
      </c>
      <c r="C42" s="1">
        <v>123</v>
      </c>
      <c r="D42" s="15">
        <v>1462258.7</v>
      </c>
      <c r="E42" s="16">
        <v>1628888.6</v>
      </c>
      <c r="F42" s="17">
        <v>789.66</v>
      </c>
      <c r="G42" s="15">
        <v>1629678.26</v>
      </c>
      <c r="H42" s="18">
        <v>0.11449380331948106</v>
      </c>
      <c r="I42" s="15">
        <v>13967473.74</v>
      </c>
      <c r="J42" s="14">
        <v>15620371.859999999</v>
      </c>
      <c r="K42" s="18">
        <v>0.11833908914154144</v>
      </c>
    </row>
    <row r="43" spans="2:11" hidden="1">
      <c r="B43" t="s">
        <v>45</v>
      </c>
      <c r="C43" s="1">
        <v>12</v>
      </c>
      <c r="D43" s="15">
        <v>91071.84</v>
      </c>
      <c r="E43" s="16">
        <v>75845.7</v>
      </c>
      <c r="F43" s="17">
        <v>0</v>
      </c>
      <c r="G43" s="15">
        <v>75845.7</v>
      </c>
      <c r="H43" s="18">
        <v>-0.16718823293786531</v>
      </c>
      <c r="I43" s="15">
        <v>746934.54999999993</v>
      </c>
      <c r="J43" s="14">
        <v>983488.46</v>
      </c>
      <c r="K43" s="18">
        <v>0.31669964925307048</v>
      </c>
    </row>
    <row r="44" spans="2:11" hidden="1">
      <c r="B44" t="s">
        <v>46</v>
      </c>
      <c r="C44" s="1">
        <v>222</v>
      </c>
      <c r="D44" s="15">
        <v>903750.25</v>
      </c>
      <c r="E44" s="16">
        <v>1007756.3</v>
      </c>
      <c r="F44" s="17">
        <v>4.3</v>
      </c>
      <c r="G44" s="15">
        <v>1007760.6000000001</v>
      </c>
      <c r="H44" s="18">
        <v>0.11508749236860526</v>
      </c>
      <c r="I44" s="15">
        <v>6153625.0099999998</v>
      </c>
      <c r="J44" s="14">
        <v>7568336.3599999994</v>
      </c>
      <c r="K44" s="18">
        <v>0.22989885599155149</v>
      </c>
    </row>
    <row r="45" spans="2:11" hidden="1">
      <c r="B45" t="s">
        <v>47</v>
      </c>
      <c r="C45" s="1">
        <v>130</v>
      </c>
      <c r="D45" s="15">
        <v>229089.7</v>
      </c>
      <c r="E45" s="16">
        <v>303467.67</v>
      </c>
      <c r="F45" s="17">
        <v>0</v>
      </c>
      <c r="G45" s="15">
        <v>303467.67</v>
      </c>
      <c r="H45" s="18">
        <v>0.32466745558617416</v>
      </c>
      <c r="I45" s="15">
        <v>1929133.76</v>
      </c>
      <c r="J45" s="14">
        <v>2264140.7199999997</v>
      </c>
      <c r="K45" s="18">
        <v>0.17365667790708289</v>
      </c>
    </row>
    <row r="46" spans="2:11" hidden="1">
      <c r="B46" t="s">
        <v>48</v>
      </c>
      <c r="C46" s="1">
        <v>24</v>
      </c>
      <c r="D46" s="15">
        <v>88600.68</v>
      </c>
      <c r="E46" s="16">
        <v>1967119.6</v>
      </c>
      <c r="F46" s="17">
        <v>23.29</v>
      </c>
      <c r="G46" s="15">
        <v>1967142.8900000001</v>
      </c>
      <c r="H46" s="18">
        <v>21.202345286740467</v>
      </c>
      <c r="I46" s="15">
        <v>629280.04</v>
      </c>
      <c r="J46" s="14">
        <v>13041286.09</v>
      </c>
      <c r="K46" s="18">
        <v>19.724137523891589</v>
      </c>
    </row>
    <row r="47" spans="2:11" hidden="1">
      <c r="B47" t="s">
        <v>49</v>
      </c>
      <c r="C47" s="1">
        <v>20</v>
      </c>
      <c r="D47" s="15">
        <v>65508.53</v>
      </c>
      <c r="E47" s="16">
        <v>64320.22</v>
      </c>
      <c r="F47" s="17">
        <v>0</v>
      </c>
      <c r="G47" s="15">
        <v>64320.22</v>
      </c>
      <c r="H47" s="18">
        <v>-1.8139775079672796E-2</v>
      </c>
      <c r="I47" s="15">
        <v>528564.32999999996</v>
      </c>
      <c r="J47" s="14">
        <v>662685.41999999993</v>
      </c>
      <c r="K47" s="18">
        <v>0.2537460104430429</v>
      </c>
    </row>
    <row r="48" spans="2:11" hidden="1">
      <c r="B48" t="s">
        <v>50</v>
      </c>
      <c r="C48" s="1">
        <v>52</v>
      </c>
      <c r="D48" s="15">
        <v>578707.44999999995</v>
      </c>
      <c r="E48" s="16">
        <v>182265.19</v>
      </c>
      <c r="F48" s="17">
        <v>0</v>
      </c>
      <c r="G48" s="15">
        <v>182265.19</v>
      </c>
      <c r="H48" s="18">
        <v>-0.68504779055462306</v>
      </c>
      <c r="I48" s="15">
        <v>1897099.88</v>
      </c>
      <c r="J48" s="14">
        <v>1372009.75</v>
      </c>
      <c r="K48" s="18">
        <v>-0.27678570619065135</v>
      </c>
    </row>
    <row r="49" spans="1:11" hidden="1">
      <c r="B49" t="s">
        <v>51</v>
      </c>
      <c r="C49" s="1">
        <v>71</v>
      </c>
      <c r="D49" s="15">
        <v>224844.79999999999</v>
      </c>
      <c r="E49" s="16">
        <v>205261.92</v>
      </c>
      <c r="F49" s="17">
        <v>5.04</v>
      </c>
      <c r="G49" s="15">
        <v>205266.96000000002</v>
      </c>
      <c r="H49" s="18">
        <v>-8.7072683024023545E-2</v>
      </c>
      <c r="I49" s="15">
        <v>1537456</v>
      </c>
      <c r="J49" s="14">
        <v>1501177.53</v>
      </c>
      <c r="K49" s="18">
        <v>-2.3596428125422758E-2</v>
      </c>
    </row>
    <row r="50" spans="1:11" hidden="1">
      <c r="B50" t="s">
        <v>52</v>
      </c>
      <c r="C50" s="1">
        <v>140</v>
      </c>
      <c r="D50" s="15">
        <v>285642.64</v>
      </c>
      <c r="E50" s="16">
        <v>280866.74</v>
      </c>
      <c r="F50" s="17">
        <v>2.81</v>
      </c>
      <c r="G50" s="15">
        <v>280869.55</v>
      </c>
      <c r="H50" s="18">
        <v>-1.6710005200904269E-2</v>
      </c>
      <c r="I50" s="15">
        <v>2024311.3200000003</v>
      </c>
      <c r="J50" s="14">
        <v>2245836.7400000002</v>
      </c>
      <c r="K50" s="18">
        <v>0.10943248590834333</v>
      </c>
    </row>
    <row r="51" spans="1:11" hidden="1">
      <c r="A51" t="s">
        <v>19</v>
      </c>
      <c r="C51" s="1">
        <v>1472</v>
      </c>
      <c r="D51" s="15">
        <v>5913198.7000000002</v>
      </c>
      <c r="E51" s="16">
        <v>7436621.0999999996</v>
      </c>
      <c r="F51" s="17">
        <v>97896.98</v>
      </c>
      <c r="G51" s="15">
        <v>7534518.0800000001</v>
      </c>
      <c r="H51" s="18">
        <v>0.27418652107868452</v>
      </c>
      <c r="I51" s="15">
        <v>44169714.800000004</v>
      </c>
      <c r="J51" s="14">
        <v>62317142.579999998</v>
      </c>
      <c r="K51" s="18">
        <v>0.41085680227213039</v>
      </c>
    </row>
    <row r="52" spans="1:11" hidden="1">
      <c r="D52" s="15"/>
      <c r="E52" s="16"/>
      <c r="F52" s="17"/>
      <c r="G52" s="15"/>
      <c r="H52" s="18"/>
      <c r="I52" s="15">
        <v>0</v>
      </c>
      <c r="J52" s="14">
        <v>0</v>
      </c>
      <c r="K52" s="2"/>
    </row>
    <row r="53" spans="1:11" hidden="1">
      <c r="A53" t="s">
        <v>53</v>
      </c>
      <c r="D53" s="15"/>
      <c r="E53" s="16"/>
      <c r="F53" s="17"/>
      <c r="G53" s="15"/>
      <c r="H53" s="18"/>
      <c r="I53" s="15">
        <v>0</v>
      </c>
      <c r="J53" s="14">
        <v>0</v>
      </c>
      <c r="K53" s="2"/>
    </row>
    <row r="54" spans="1:11" hidden="1">
      <c r="B54" t="s">
        <v>54</v>
      </c>
      <c r="C54" s="1">
        <v>1235</v>
      </c>
      <c r="D54" s="15">
        <v>13248845</v>
      </c>
      <c r="E54" s="16">
        <v>14514497</v>
      </c>
      <c r="F54" s="17">
        <v>5558.64</v>
      </c>
      <c r="G54" s="15">
        <v>14520055.640000001</v>
      </c>
      <c r="H54" s="18">
        <v>9.5948789498254416E-2</v>
      </c>
      <c r="I54" s="15">
        <v>99489512</v>
      </c>
      <c r="J54" s="14">
        <v>117099501.64</v>
      </c>
      <c r="K54" s="18">
        <v>0.17700347791433535</v>
      </c>
    </row>
    <row r="55" spans="1:11" hidden="1">
      <c r="B55" t="s">
        <v>55</v>
      </c>
      <c r="C55" s="1">
        <v>425</v>
      </c>
      <c r="D55" s="15">
        <v>2406883.6</v>
      </c>
      <c r="E55" s="16">
        <v>2343149.4</v>
      </c>
      <c r="F55" s="17">
        <v>162338.47</v>
      </c>
      <c r="G55" s="15">
        <v>2505487.87</v>
      </c>
      <c r="H55" s="18">
        <v>4.0967610564964591E-2</v>
      </c>
      <c r="I55" s="15">
        <v>19181569.100000001</v>
      </c>
      <c r="J55" s="14">
        <v>20859717.170000002</v>
      </c>
      <c r="K55" s="18">
        <v>8.7487528327387987E-2</v>
      </c>
    </row>
    <row r="56" spans="1:11" hidden="1">
      <c r="B56" t="s">
        <v>56</v>
      </c>
      <c r="C56" s="1">
        <v>201</v>
      </c>
      <c r="D56" s="15">
        <v>1304968.5</v>
      </c>
      <c r="E56" s="16">
        <v>1546492.9</v>
      </c>
      <c r="F56" s="17">
        <v>1059.29</v>
      </c>
      <c r="G56" s="15">
        <v>1547552.19</v>
      </c>
      <c r="H56" s="18">
        <v>0.18589237211472917</v>
      </c>
      <c r="I56" s="15">
        <v>9557558.5</v>
      </c>
      <c r="J56" s="14">
        <v>10980409.389999999</v>
      </c>
      <c r="K56" s="18">
        <v>0.14887179503008</v>
      </c>
    </row>
    <row r="57" spans="1:11" hidden="1">
      <c r="A57" t="s">
        <v>19</v>
      </c>
      <c r="C57" s="1">
        <v>1861</v>
      </c>
      <c r="D57" s="15">
        <v>16960697</v>
      </c>
      <c r="E57" s="16">
        <v>18404139</v>
      </c>
      <c r="F57" s="17">
        <v>168956.4</v>
      </c>
      <c r="G57" s="15">
        <v>18573095.399999999</v>
      </c>
      <c r="H57" s="18">
        <v>9.506675344769136E-2</v>
      </c>
      <c r="I57" s="15">
        <v>128228640</v>
      </c>
      <c r="J57" s="14">
        <v>148939626.40000001</v>
      </c>
      <c r="K57" s="18">
        <v>0.1615160731643103</v>
      </c>
    </row>
    <row r="58" spans="1:11" hidden="1">
      <c r="D58" s="15"/>
      <c r="E58" s="16"/>
      <c r="F58" s="17"/>
      <c r="G58" s="15"/>
      <c r="H58" s="18"/>
      <c r="I58" s="15">
        <v>0</v>
      </c>
      <c r="J58" s="14">
        <v>0</v>
      </c>
      <c r="K58" s="2"/>
    </row>
    <row r="59" spans="1:11" hidden="1">
      <c r="A59" t="s">
        <v>57</v>
      </c>
      <c r="D59" s="15"/>
      <c r="E59" s="16"/>
      <c r="F59" s="17"/>
      <c r="G59" s="15"/>
      <c r="H59" s="18"/>
      <c r="I59" s="15">
        <v>0</v>
      </c>
      <c r="J59" s="14">
        <v>0</v>
      </c>
      <c r="K59" s="2"/>
    </row>
    <row r="60" spans="1:11" hidden="1">
      <c r="B60" t="s">
        <v>58</v>
      </c>
      <c r="C60" s="1">
        <v>1360</v>
      </c>
      <c r="D60" s="15">
        <v>31123218</v>
      </c>
      <c r="E60" s="16">
        <v>35662911</v>
      </c>
      <c r="F60" s="17">
        <v>1390.2</v>
      </c>
      <c r="G60" s="15">
        <v>35664301.200000003</v>
      </c>
      <c r="H60" s="18">
        <v>0.14590660901453067</v>
      </c>
      <c r="I60" s="15">
        <v>232686979</v>
      </c>
      <c r="J60" s="14">
        <v>263711769.19999999</v>
      </c>
      <c r="K60" s="18">
        <v>0.13333273023412276</v>
      </c>
    </row>
    <row r="61" spans="1:11" hidden="1">
      <c r="B61" t="s">
        <v>59</v>
      </c>
      <c r="C61" s="1">
        <v>407</v>
      </c>
      <c r="D61" s="15">
        <v>5501648.5</v>
      </c>
      <c r="E61" s="16">
        <v>5652725.2000000002</v>
      </c>
      <c r="F61" s="17">
        <v>3957.4</v>
      </c>
      <c r="G61" s="15">
        <v>5656682.6000000006</v>
      </c>
      <c r="H61" s="18">
        <v>2.8179571995557432E-2</v>
      </c>
      <c r="I61" s="15">
        <v>45094606</v>
      </c>
      <c r="J61" s="14">
        <v>44731585.5</v>
      </c>
      <c r="K61" s="18">
        <v>-8.0501978440614391E-3</v>
      </c>
    </row>
    <row r="62" spans="1:11" hidden="1">
      <c r="B62" t="s">
        <v>60</v>
      </c>
      <c r="C62" s="1">
        <v>239</v>
      </c>
      <c r="D62" s="15">
        <v>5104515.0999999996</v>
      </c>
      <c r="E62" s="16">
        <v>2775153.5</v>
      </c>
      <c r="F62" s="17">
        <v>3.96</v>
      </c>
      <c r="G62" s="15">
        <v>2775157.46</v>
      </c>
      <c r="H62" s="18">
        <v>-0.45633279447052666</v>
      </c>
      <c r="I62" s="15">
        <v>37418623.399999999</v>
      </c>
      <c r="J62" s="14">
        <v>22706911.360000003</v>
      </c>
      <c r="K62" s="18">
        <v>-0.39316550699190062</v>
      </c>
    </row>
    <row r="63" spans="1:11" hidden="1">
      <c r="B63" t="s">
        <v>61</v>
      </c>
      <c r="C63" s="1">
        <v>527</v>
      </c>
      <c r="D63" s="15">
        <v>15628084</v>
      </c>
      <c r="E63" s="16">
        <v>16911148</v>
      </c>
      <c r="F63" s="17">
        <v>58916.21</v>
      </c>
      <c r="G63" s="15">
        <v>16970064.210000001</v>
      </c>
      <c r="H63" s="18">
        <v>8.5869784805354316E-2</v>
      </c>
      <c r="I63" s="15">
        <v>127249984</v>
      </c>
      <c r="J63" s="14">
        <v>138773033.21000001</v>
      </c>
      <c r="K63" s="18">
        <v>9.0554425609986777E-2</v>
      </c>
    </row>
    <row r="64" spans="1:11" hidden="1">
      <c r="B64" t="s">
        <v>62</v>
      </c>
      <c r="C64" s="1">
        <v>891</v>
      </c>
      <c r="D64" s="15">
        <v>22376492</v>
      </c>
      <c r="E64" s="16">
        <v>7423409.7999999998</v>
      </c>
      <c r="F64" s="17">
        <v>9312399</v>
      </c>
      <c r="G64" s="15">
        <v>16735808.800000001</v>
      </c>
      <c r="H64" s="18">
        <v>-0.25208076404469471</v>
      </c>
      <c r="I64" s="15">
        <v>160533518</v>
      </c>
      <c r="J64" s="14">
        <v>171676456.80000001</v>
      </c>
      <c r="K64" s="18">
        <v>6.9411914339284661E-2</v>
      </c>
    </row>
    <row r="65" spans="1:11" hidden="1">
      <c r="B65" t="s">
        <v>63</v>
      </c>
      <c r="C65" s="1">
        <v>324</v>
      </c>
      <c r="D65" s="15">
        <v>2775279</v>
      </c>
      <c r="E65" s="16">
        <v>2568471.2000000002</v>
      </c>
      <c r="F65" s="17">
        <v>79803.66</v>
      </c>
      <c r="G65" s="15">
        <v>2648274.8600000003</v>
      </c>
      <c r="H65" s="18">
        <v>-4.5762656655420828E-2</v>
      </c>
      <c r="I65" s="15">
        <v>20342040.299999997</v>
      </c>
      <c r="J65" s="14">
        <v>20899711.460000001</v>
      </c>
      <c r="K65" s="18">
        <v>2.7414711197873497E-2</v>
      </c>
    </row>
    <row r="66" spans="1:11" hidden="1">
      <c r="B66" t="s">
        <v>64</v>
      </c>
      <c r="C66" s="1">
        <v>456</v>
      </c>
      <c r="D66" s="15">
        <v>7177878.4000000004</v>
      </c>
      <c r="E66" s="16">
        <v>5722702.0999999996</v>
      </c>
      <c r="F66" s="17">
        <v>1192827.5</v>
      </c>
      <c r="G66" s="15">
        <v>6915529.5999999996</v>
      </c>
      <c r="H66" s="18">
        <v>-3.6549630041099714E-2</v>
      </c>
      <c r="I66" s="15">
        <v>55309905</v>
      </c>
      <c r="J66" s="14">
        <v>59114138.000000007</v>
      </c>
      <c r="K66" s="18">
        <v>6.8780320631539826E-2</v>
      </c>
    </row>
    <row r="67" spans="1:11" hidden="1">
      <c r="B67" t="s">
        <v>65</v>
      </c>
      <c r="C67" s="1">
        <v>654</v>
      </c>
      <c r="D67" s="15">
        <v>4428919.0999999996</v>
      </c>
      <c r="E67" s="16">
        <v>4432734.8</v>
      </c>
      <c r="F67" s="17">
        <v>943.5</v>
      </c>
      <c r="G67" s="15">
        <v>4433678.3</v>
      </c>
      <c r="H67" s="18">
        <v>1.0745737035477091E-3</v>
      </c>
      <c r="I67" s="15">
        <v>46887633.300000004</v>
      </c>
      <c r="J67" s="14">
        <v>46549079.499999993</v>
      </c>
      <c r="K67" s="18">
        <v>-7.2205350573753928E-3</v>
      </c>
    </row>
    <row r="68" spans="1:11" hidden="1">
      <c r="B68" t="s">
        <v>66</v>
      </c>
      <c r="C68" s="1">
        <v>469</v>
      </c>
      <c r="D68" s="15">
        <v>3488427.1</v>
      </c>
      <c r="E68" s="16">
        <v>3443982.8</v>
      </c>
      <c r="F68" s="17">
        <v>4573.21</v>
      </c>
      <c r="G68" s="15">
        <v>3448556.01</v>
      </c>
      <c r="H68" s="18">
        <v>-1.1429532238182737E-2</v>
      </c>
      <c r="I68" s="15">
        <v>34201404.200000003</v>
      </c>
      <c r="J68" s="14">
        <v>35177370.009999998</v>
      </c>
      <c r="K68" s="18">
        <v>2.8535840350086997E-2</v>
      </c>
    </row>
    <row r="69" spans="1:11" hidden="1">
      <c r="B69" t="s">
        <v>67</v>
      </c>
      <c r="C69" s="1">
        <v>112</v>
      </c>
      <c r="D69" s="15">
        <v>33867046</v>
      </c>
      <c r="E69" s="16">
        <v>21658779</v>
      </c>
      <c r="F69" s="17">
        <v>10162211</v>
      </c>
      <c r="G69" s="15">
        <v>31820990</v>
      </c>
      <c r="H69" s="18">
        <v>-6.0414362681646343E-2</v>
      </c>
      <c r="I69" s="15">
        <v>279289383</v>
      </c>
      <c r="J69" s="14">
        <v>299625288</v>
      </c>
      <c r="K69" s="18">
        <v>7.2813025620812807E-2</v>
      </c>
    </row>
    <row r="70" spans="1:11" hidden="1">
      <c r="B70" t="s">
        <v>68</v>
      </c>
      <c r="C70" s="1">
        <v>1298</v>
      </c>
      <c r="D70" s="15">
        <v>4370815.4000000004</v>
      </c>
      <c r="E70" s="16">
        <v>4760039.4000000004</v>
      </c>
      <c r="F70" s="17">
        <v>9488.41</v>
      </c>
      <c r="G70" s="15">
        <v>4769527.8100000005</v>
      </c>
      <c r="H70" s="18">
        <v>9.1221516699149574E-2</v>
      </c>
      <c r="I70" s="15">
        <v>38661915.799999997</v>
      </c>
      <c r="J70" s="14">
        <v>40355944.310000002</v>
      </c>
      <c r="K70" s="18">
        <v>4.3816465763447901E-2</v>
      </c>
    </row>
    <row r="71" spans="1:11" hidden="1">
      <c r="B71" t="s">
        <v>69</v>
      </c>
      <c r="C71" s="1">
        <v>518</v>
      </c>
      <c r="D71" s="15">
        <v>1808728.4</v>
      </c>
      <c r="E71" s="16">
        <v>1354546.9</v>
      </c>
      <c r="F71" s="17">
        <v>229292.04</v>
      </c>
      <c r="G71" s="15">
        <v>1583838.94</v>
      </c>
      <c r="H71" s="18">
        <v>-0.12433567140318025</v>
      </c>
      <c r="I71" s="15">
        <v>15913216.6</v>
      </c>
      <c r="J71" s="14">
        <v>15513542.24</v>
      </c>
      <c r="K71" s="18">
        <v>-2.5115875064504523E-2</v>
      </c>
    </row>
    <row r="72" spans="1:11" hidden="1">
      <c r="A72" t="s">
        <v>19</v>
      </c>
      <c r="C72" s="1">
        <v>7255</v>
      </c>
      <c r="D72" s="15">
        <v>137651051</v>
      </c>
      <c r="E72" s="16">
        <v>112366604</v>
      </c>
      <c r="F72" s="17">
        <v>21055806</v>
      </c>
      <c r="G72" s="15">
        <v>133422410</v>
      </c>
      <c r="H72" s="18">
        <v>-3.0720005181798429E-2</v>
      </c>
      <c r="I72" s="15">
        <v>1093589208</v>
      </c>
      <c r="J72" s="14">
        <v>1158834830</v>
      </c>
      <c r="K72" s="18">
        <v>5.9661911001594299E-2</v>
      </c>
    </row>
    <row r="73" spans="1:11" hidden="1">
      <c r="D73" s="15"/>
      <c r="E73" s="16"/>
      <c r="F73" s="17"/>
      <c r="G73" s="15"/>
      <c r="H73" s="18"/>
      <c r="I73" s="15">
        <v>0</v>
      </c>
      <c r="J73" s="14">
        <v>0</v>
      </c>
      <c r="K73" s="2"/>
    </row>
    <row r="74" spans="1:11" hidden="1">
      <c r="A74" t="s">
        <v>70</v>
      </c>
      <c r="D74" s="15"/>
      <c r="E74" s="16"/>
      <c r="F74" s="17"/>
      <c r="G74" s="15"/>
      <c r="H74" s="18"/>
      <c r="I74" s="15">
        <v>0</v>
      </c>
      <c r="J74" s="14">
        <v>0</v>
      </c>
      <c r="K74" s="2"/>
    </row>
    <row r="75" spans="1:11" hidden="1">
      <c r="B75" t="s">
        <v>71</v>
      </c>
      <c r="C75" s="1">
        <f>11+C76+C77</f>
        <v>13</v>
      </c>
      <c r="D75" s="15">
        <f>601000.02+D76+D77</f>
        <v>602614.75</v>
      </c>
      <c r="E75" s="16">
        <f>63993.27+E76+E77</f>
        <v>64213.229999999996</v>
      </c>
      <c r="F75" s="17">
        <v>0</v>
      </c>
      <c r="G75" s="15">
        <f>63993.27+G76</f>
        <v>64213.229999999996</v>
      </c>
      <c r="H75" s="18">
        <v>-0.89352201685450861</v>
      </c>
      <c r="I75" s="15">
        <f>1265362.18+I76+I77</f>
        <v>1276983.74</v>
      </c>
      <c r="J75" s="14">
        <f>679412.18+J76+J77</f>
        <v>710442.47000000009</v>
      </c>
      <c r="K75" s="18">
        <v>-0.46306900052916078</v>
      </c>
    </row>
    <row r="76" spans="1:11" hidden="1">
      <c r="B76" s="19" t="s">
        <v>72</v>
      </c>
      <c r="C76" s="1">
        <v>1</v>
      </c>
      <c r="D76" s="15">
        <v>1614.73</v>
      </c>
      <c r="E76" s="16">
        <v>219.96</v>
      </c>
      <c r="F76" s="17">
        <v>0</v>
      </c>
      <c r="G76" s="15">
        <v>219.96</v>
      </c>
      <c r="H76" s="18">
        <v>-0.86377908380967716</v>
      </c>
      <c r="I76" s="15">
        <v>11528.619999999999</v>
      </c>
      <c r="J76" s="14">
        <v>31005.899999999998</v>
      </c>
      <c r="K76" s="18">
        <v>1.6894719402669183</v>
      </c>
    </row>
    <row r="77" spans="1:11" hidden="1">
      <c r="B77" t="s">
        <v>73</v>
      </c>
      <c r="C77" s="1">
        <v>1</v>
      </c>
      <c r="D77" s="15">
        <v>0</v>
      </c>
      <c r="E77" s="16">
        <v>0</v>
      </c>
      <c r="F77" s="17">
        <v>0</v>
      </c>
      <c r="G77" s="15">
        <v>0</v>
      </c>
      <c r="H77" s="18" t="e">
        <v>#DIV/0!</v>
      </c>
      <c r="I77" s="15">
        <v>92.94</v>
      </c>
      <c r="J77" s="14">
        <v>24.39</v>
      </c>
      <c r="K77" s="18">
        <v>-0.7375726275016139</v>
      </c>
    </row>
    <row r="78" spans="1:11" hidden="1">
      <c r="B78" t="s">
        <v>74</v>
      </c>
      <c r="C78" s="1">
        <v>109</v>
      </c>
      <c r="D78" s="15">
        <v>344860.51</v>
      </c>
      <c r="E78" s="16">
        <v>361471.2</v>
      </c>
      <c r="F78" s="17">
        <v>0</v>
      </c>
      <c r="G78" s="15">
        <v>361471.2</v>
      </c>
      <c r="H78" s="18">
        <v>4.8166402120091982E-2</v>
      </c>
      <c r="I78" s="15">
        <v>2384423.1500000004</v>
      </c>
      <c r="J78" s="14">
        <v>2817104.29</v>
      </c>
      <c r="K78" s="18">
        <v>0.18146155811312251</v>
      </c>
    </row>
    <row r="79" spans="1:11" hidden="1">
      <c r="B79" t="s">
        <v>75</v>
      </c>
      <c r="C79" s="1">
        <f>4+C80+C81</f>
        <v>6</v>
      </c>
      <c r="D79" s="15">
        <f>4129.78+D80+D81</f>
        <v>5164.43</v>
      </c>
      <c r="E79" s="16">
        <f>5884.41+E80+E81</f>
        <v>12525.45</v>
      </c>
      <c r="F79" s="17">
        <v>0</v>
      </c>
      <c r="G79" s="15">
        <f>5884.41+G80+G81</f>
        <v>12525.45</v>
      </c>
      <c r="H79" s="18">
        <v>0.4248725113686444</v>
      </c>
      <c r="I79" s="15">
        <f>139338.55+I80+I81</f>
        <v>321757.30999999994</v>
      </c>
      <c r="J79" s="14">
        <f>37918.54+J80+J81</f>
        <v>709152.81999999983</v>
      </c>
      <c r="K79" s="18">
        <v>-0.72786755711179718</v>
      </c>
    </row>
    <row r="80" spans="1:11" hidden="1">
      <c r="B80" t="s">
        <v>76</v>
      </c>
      <c r="C80" s="1">
        <v>1</v>
      </c>
      <c r="D80" s="15">
        <v>937.72</v>
      </c>
      <c r="E80" s="16">
        <v>2365.0100000000002</v>
      </c>
      <c r="F80" s="17">
        <v>0</v>
      </c>
      <c r="G80" s="15">
        <v>2365.0100000000002</v>
      </c>
      <c r="H80" s="18">
        <v>1.5220854839397691</v>
      </c>
      <c r="I80" s="15">
        <v>165918.41</v>
      </c>
      <c r="J80" s="14">
        <v>657111.45999999985</v>
      </c>
      <c r="K80" s="18">
        <v>2.9604493558008409</v>
      </c>
    </row>
    <row r="81" spans="1:11" hidden="1">
      <c r="B81" t="s">
        <v>77</v>
      </c>
      <c r="C81" s="1">
        <v>1</v>
      </c>
      <c r="D81" s="15">
        <v>96.93</v>
      </c>
      <c r="E81" s="16">
        <v>4276.03</v>
      </c>
      <c r="F81" s="17">
        <v>0</v>
      </c>
      <c r="G81" s="15">
        <v>4276.03</v>
      </c>
      <c r="H81" s="18">
        <v>43.114618797070044</v>
      </c>
      <c r="I81" s="15">
        <v>16500.349999999999</v>
      </c>
      <c r="J81" s="14">
        <v>14122.82</v>
      </c>
      <c r="K81" s="18">
        <v>-0.14408967082516425</v>
      </c>
    </row>
    <row r="82" spans="1:11" hidden="1">
      <c r="B82" t="s">
        <v>78</v>
      </c>
      <c r="C82" s="1">
        <v>77</v>
      </c>
      <c r="D82" s="15">
        <v>312770.69</v>
      </c>
      <c r="E82" s="16">
        <v>390896.73</v>
      </c>
      <c r="F82" s="17">
        <v>7.26</v>
      </c>
      <c r="G82" s="15">
        <v>390903.99</v>
      </c>
      <c r="H82" s="18">
        <v>0.24981017243015957</v>
      </c>
      <c r="I82" s="15">
        <v>2280611.14</v>
      </c>
      <c r="J82" s="14">
        <v>2969284.1399999997</v>
      </c>
      <c r="K82" s="18">
        <v>0.30196862056895835</v>
      </c>
    </row>
    <row r="83" spans="1:11" hidden="1">
      <c r="B83" t="s">
        <v>79</v>
      </c>
      <c r="C83" s="1">
        <v>0</v>
      </c>
      <c r="D83" s="15">
        <v>0</v>
      </c>
      <c r="E83" s="16">
        <v>0</v>
      </c>
      <c r="F83" s="17">
        <v>0</v>
      </c>
      <c r="G83" s="15">
        <v>0</v>
      </c>
      <c r="H83" s="18" t="e">
        <v>#DIV/0!</v>
      </c>
      <c r="I83" s="15">
        <v>0</v>
      </c>
      <c r="J83" s="14">
        <v>0</v>
      </c>
      <c r="K83" s="18" t="e">
        <v>#DIV/0!</v>
      </c>
    </row>
    <row r="84" spans="1:11" hidden="1">
      <c r="B84" t="s">
        <v>80</v>
      </c>
      <c r="C84" s="1">
        <v>8</v>
      </c>
      <c r="D84" s="15">
        <v>1198069.8</v>
      </c>
      <c r="E84" s="16">
        <v>1410267.3</v>
      </c>
      <c r="F84" s="17">
        <v>0</v>
      </c>
      <c r="G84" s="15">
        <v>1410267.3</v>
      </c>
      <c r="H84" s="18">
        <v>0.17711614131330244</v>
      </c>
      <c r="I84" s="15">
        <v>6219993.3799999999</v>
      </c>
      <c r="J84" s="14">
        <v>9051301.3000000007</v>
      </c>
      <c r="K84" s="18">
        <v>0.45519468382456718</v>
      </c>
    </row>
    <row r="85" spans="1:11" hidden="1">
      <c r="B85" t="s">
        <v>81</v>
      </c>
      <c r="C85" s="1">
        <v>38</v>
      </c>
      <c r="D85" s="15">
        <v>191009.45</v>
      </c>
      <c r="E85" s="16">
        <v>183357.52</v>
      </c>
      <c r="F85" s="17">
        <v>2553.85</v>
      </c>
      <c r="G85" s="15">
        <v>185911.37</v>
      </c>
      <c r="H85" s="18">
        <v>-2.6690197788643524E-2</v>
      </c>
      <c r="I85" s="15">
        <v>1633446.41</v>
      </c>
      <c r="J85" s="14">
        <v>1697198.33</v>
      </c>
      <c r="K85" s="18">
        <v>3.9029085747600473E-2</v>
      </c>
    </row>
    <row r="86" spans="1:11" hidden="1">
      <c r="A86" t="s">
        <v>19</v>
      </c>
      <c r="C86" s="1">
        <v>251</v>
      </c>
      <c r="D86" s="15">
        <v>2654489.7000000002</v>
      </c>
      <c r="E86" s="16">
        <v>2422731.4</v>
      </c>
      <c r="F86" s="17">
        <v>2561.11</v>
      </c>
      <c r="G86" s="15">
        <v>2425292.5099999998</v>
      </c>
      <c r="H86" s="18">
        <v>-8.6343220695111522E-2</v>
      </c>
      <c r="I86" s="15">
        <v>14117215.199999999</v>
      </c>
      <c r="J86" s="14">
        <v>17954483.310000002</v>
      </c>
      <c r="K86" s="18">
        <v>0.27181480593991392</v>
      </c>
    </row>
    <row r="87" spans="1:11" hidden="1">
      <c r="D87" s="15"/>
      <c r="E87" s="16"/>
      <c r="F87" s="17"/>
      <c r="G87" s="15"/>
      <c r="H87" s="18"/>
      <c r="I87" s="15">
        <v>0</v>
      </c>
      <c r="J87" s="14">
        <v>0</v>
      </c>
      <c r="K87" s="2"/>
    </row>
    <row r="88" spans="1:11" hidden="1">
      <c r="A88" t="s">
        <v>82</v>
      </c>
      <c r="D88" s="15"/>
      <c r="E88" s="16"/>
      <c r="F88" s="17"/>
      <c r="G88" s="15"/>
      <c r="H88" s="18"/>
      <c r="I88" s="15">
        <v>0</v>
      </c>
      <c r="J88" s="14">
        <v>0</v>
      </c>
      <c r="K88" s="2"/>
    </row>
    <row r="89" spans="1:11" hidden="1">
      <c r="B89" t="s">
        <v>83</v>
      </c>
      <c r="C89" s="1">
        <v>97</v>
      </c>
      <c r="D89" s="15">
        <v>319904.25</v>
      </c>
      <c r="E89" s="16">
        <v>279447.90999999997</v>
      </c>
      <c r="F89" s="17">
        <v>3.96</v>
      </c>
      <c r="G89" s="15">
        <v>279451.87</v>
      </c>
      <c r="H89" s="18">
        <v>-0.12645152416699687</v>
      </c>
      <c r="I89" s="15">
        <v>2331299.96</v>
      </c>
      <c r="J89" s="14">
        <v>2113499.69</v>
      </c>
      <c r="K89" s="18">
        <v>-9.3424387138924855E-2</v>
      </c>
    </row>
    <row r="90" spans="1:11" hidden="1">
      <c r="B90" t="s">
        <v>84</v>
      </c>
      <c r="C90" s="1">
        <v>49</v>
      </c>
      <c r="D90" s="15">
        <v>326228.61</v>
      </c>
      <c r="E90" s="16">
        <v>359443.95</v>
      </c>
      <c r="F90" s="17">
        <v>157.36000000000001</v>
      </c>
      <c r="G90" s="15">
        <v>359601.31</v>
      </c>
      <c r="H90" s="18">
        <v>0.10229850778569057</v>
      </c>
      <c r="I90" s="15">
        <v>3093068.25</v>
      </c>
      <c r="J90" s="14">
        <v>3288596.3000000003</v>
      </c>
      <c r="K90" s="18">
        <v>6.3214916127376203E-2</v>
      </c>
    </row>
    <row r="91" spans="1:11" hidden="1">
      <c r="B91" t="s">
        <v>85</v>
      </c>
      <c r="C91" s="1">
        <v>13</v>
      </c>
      <c r="D91" s="15">
        <v>558126.54</v>
      </c>
      <c r="E91" s="16">
        <v>554350.65</v>
      </c>
      <c r="F91" s="17">
        <v>0</v>
      </c>
      <c r="G91" s="15">
        <v>554350.65</v>
      </c>
      <c r="H91" s="18">
        <v>-6.7652937629520604E-3</v>
      </c>
      <c r="I91" s="15">
        <v>4083011.4400000004</v>
      </c>
      <c r="J91" s="14">
        <v>3844223.9099999997</v>
      </c>
      <c r="K91" s="18">
        <v>-5.8483189064981095E-2</v>
      </c>
    </row>
    <row r="92" spans="1:11" hidden="1">
      <c r="B92" t="s">
        <v>86</v>
      </c>
      <c r="C92" s="1">
        <v>0</v>
      </c>
      <c r="D92" s="15">
        <v>0</v>
      </c>
      <c r="E92" s="16">
        <v>0</v>
      </c>
      <c r="F92" s="17">
        <v>0</v>
      </c>
      <c r="G92" s="15">
        <v>0</v>
      </c>
      <c r="H92" s="18" t="e">
        <v>#DIV/0!</v>
      </c>
      <c r="I92" s="15">
        <v>0</v>
      </c>
      <c r="J92" s="14">
        <v>0</v>
      </c>
      <c r="K92" s="18" t="e">
        <v>#DIV/0!</v>
      </c>
    </row>
    <row r="93" spans="1:11" hidden="1">
      <c r="B93" t="s">
        <v>87</v>
      </c>
      <c r="C93" s="1">
        <v>258</v>
      </c>
      <c r="D93" s="15">
        <v>9958674.0999999996</v>
      </c>
      <c r="E93" s="16">
        <v>9710040.8000000007</v>
      </c>
      <c r="F93" s="17">
        <v>44.53</v>
      </c>
      <c r="G93" s="15">
        <v>9710085.3300000001</v>
      </c>
      <c r="H93" s="18">
        <v>-2.4962034855623958E-2</v>
      </c>
      <c r="I93" s="15">
        <v>72963732.799999997</v>
      </c>
      <c r="J93" s="14">
        <v>71160223.929999992</v>
      </c>
      <c r="K93" s="18">
        <v>-2.4717881073102181E-2</v>
      </c>
    </row>
    <row r="94" spans="1:11" hidden="1">
      <c r="B94" t="s">
        <v>88</v>
      </c>
      <c r="C94" s="1">
        <v>25</v>
      </c>
      <c r="D94" s="15">
        <v>333900.92</v>
      </c>
      <c r="E94" s="16">
        <v>333590.32</v>
      </c>
      <c r="F94" s="17">
        <v>0</v>
      </c>
      <c r="G94" s="15">
        <v>333590.32</v>
      </c>
      <c r="H94" s="18">
        <v>-9.3021606529259261E-4</v>
      </c>
      <c r="I94" s="15">
        <v>2066648.8399999999</v>
      </c>
      <c r="J94" s="14">
        <v>2263309.12</v>
      </c>
      <c r="K94" s="18">
        <v>9.5159020823295873E-2</v>
      </c>
    </row>
    <row r="95" spans="1:11" hidden="1">
      <c r="B95" t="s">
        <v>89</v>
      </c>
      <c r="C95" s="1">
        <v>10</v>
      </c>
      <c r="D95" s="15">
        <v>132617.62</v>
      </c>
      <c r="E95" s="16">
        <v>73454.83</v>
      </c>
      <c r="F95" s="17">
        <v>0</v>
      </c>
      <c r="G95" s="15">
        <v>73454.83</v>
      </c>
      <c r="H95" s="18">
        <v>-0.44611560665920558</v>
      </c>
      <c r="I95" s="15">
        <v>717627.85</v>
      </c>
      <c r="J95" s="14">
        <v>541154.23</v>
      </c>
      <c r="K95" s="18">
        <v>-0.2459124461237116</v>
      </c>
    </row>
    <row r="96" spans="1:11" hidden="1">
      <c r="A96" t="s">
        <v>19</v>
      </c>
      <c r="C96" s="1">
        <v>452</v>
      </c>
      <c r="D96" s="15">
        <v>11629452</v>
      </c>
      <c r="E96" s="16">
        <v>11310328</v>
      </c>
      <c r="F96" s="17">
        <v>205.85</v>
      </c>
      <c r="G96" s="15">
        <v>11310533.85</v>
      </c>
      <c r="H96" s="18">
        <v>-2.7423317109009124E-2</v>
      </c>
      <c r="I96" s="15">
        <v>85255391</v>
      </c>
      <c r="J96" s="14">
        <v>83211004.849999994</v>
      </c>
      <c r="K96" s="18">
        <v>-2.3979552800361986E-2</v>
      </c>
    </row>
    <row r="97" spans="1:11" hidden="1">
      <c r="D97" s="15"/>
      <c r="E97" s="16"/>
      <c r="F97" s="17"/>
      <c r="G97" s="15"/>
      <c r="H97" s="18"/>
      <c r="I97" s="15">
        <v>0</v>
      </c>
      <c r="J97" s="14">
        <v>0</v>
      </c>
      <c r="K97" s="2"/>
    </row>
    <row r="98" spans="1:11" hidden="1">
      <c r="A98" t="s">
        <v>90</v>
      </c>
      <c r="D98" s="15"/>
      <c r="E98" s="16"/>
      <c r="F98" s="17"/>
      <c r="G98" s="15"/>
      <c r="H98" s="18"/>
      <c r="I98" s="15">
        <v>0</v>
      </c>
      <c r="J98" s="14">
        <v>0</v>
      </c>
      <c r="K98" s="18"/>
    </row>
    <row r="99" spans="1:11" hidden="1">
      <c r="B99" s="19" t="s">
        <v>91</v>
      </c>
      <c r="C99" s="1">
        <v>0</v>
      </c>
      <c r="D99" s="15">
        <v>0</v>
      </c>
      <c r="E99" s="16">
        <v>0</v>
      </c>
      <c r="F99" s="17">
        <v>0</v>
      </c>
      <c r="G99" s="15">
        <v>0</v>
      </c>
      <c r="H99" s="18" t="e">
        <v>#DIV/0!</v>
      </c>
      <c r="I99" s="15">
        <v>0</v>
      </c>
      <c r="J99" s="14">
        <v>0</v>
      </c>
      <c r="K99" s="18" t="e">
        <v>#DIV/0!</v>
      </c>
    </row>
    <row r="100" spans="1:11" hidden="1">
      <c r="B100" t="s">
        <v>92</v>
      </c>
      <c r="C100" s="1">
        <v>84</v>
      </c>
      <c r="D100" s="15">
        <v>404115.02</v>
      </c>
      <c r="E100" s="16">
        <v>408345.83</v>
      </c>
      <c r="F100" s="17">
        <v>0</v>
      </c>
      <c r="G100" s="15">
        <v>408345.83</v>
      </c>
      <c r="H100" s="18">
        <v>1.0469321333317424E-2</v>
      </c>
      <c r="I100" s="15">
        <v>2986936.57</v>
      </c>
      <c r="J100" s="14">
        <v>2897492.4899999998</v>
      </c>
      <c r="K100" s="18">
        <v>-2.9945088522586229E-2</v>
      </c>
    </row>
    <row r="101" spans="1:11" hidden="1">
      <c r="B101" t="s">
        <v>93</v>
      </c>
      <c r="C101" s="1">
        <v>11</v>
      </c>
      <c r="D101" s="15">
        <v>36107.49</v>
      </c>
      <c r="E101" s="16">
        <v>32262.28</v>
      </c>
      <c r="F101" s="17">
        <v>0</v>
      </c>
      <c r="G101" s="15">
        <v>32262.28</v>
      </c>
      <c r="H101" s="18">
        <v>-0.10649341729375261</v>
      </c>
      <c r="I101" s="15">
        <v>206885.97999999998</v>
      </c>
      <c r="J101" s="14">
        <v>255596.46</v>
      </c>
      <c r="K101" s="18">
        <v>0.23544601717332425</v>
      </c>
    </row>
    <row r="102" spans="1:11" hidden="1">
      <c r="B102" t="s">
        <v>94</v>
      </c>
      <c r="C102" s="1">
        <f>19+C103</f>
        <v>20</v>
      </c>
      <c r="D102" s="15">
        <v>25916.98</v>
      </c>
      <c r="E102" s="16">
        <f>40689.76+E103</f>
        <v>40710.43</v>
      </c>
      <c r="F102" s="17">
        <v>0</v>
      </c>
      <c r="G102" s="15">
        <f>40689.76+G103</f>
        <v>40710.43</v>
      </c>
      <c r="H102" s="18">
        <v>0.57000391249289084</v>
      </c>
      <c r="I102" s="15">
        <f>228743.96+I103</f>
        <v>230834.3</v>
      </c>
      <c r="J102" s="14">
        <f>270799.78+J103</f>
        <v>270825.65000000002</v>
      </c>
      <c r="K102" s="18">
        <v>0.1838554338221651</v>
      </c>
    </row>
    <row r="103" spans="1:11" hidden="1">
      <c r="B103" t="s">
        <v>95</v>
      </c>
      <c r="C103" s="1">
        <v>1</v>
      </c>
      <c r="D103" s="15">
        <v>0</v>
      </c>
      <c r="E103" s="16">
        <v>20.67</v>
      </c>
      <c r="F103" s="17">
        <v>0</v>
      </c>
      <c r="G103" s="15">
        <v>20.67</v>
      </c>
      <c r="H103" s="18" t="e">
        <v>#DIV/0!</v>
      </c>
      <c r="I103" s="15">
        <v>2090.3399999999997</v>
      </c>
      <c r="J103" s="14">
        <v>25.87</v>
      </c>
      <c r="K103" s="18">
        <v>-0.98762402288622908</v>
      </c>
    </row>
    <row r="104" spans="1:11" hidden="1">
      <c r="A104" t="s">
        <v>19</v>
      </c>
      <c r="C104" s="1">
        <v>115</v>
      </c>
      <c r="D104" s="15">
        <v>466139.49</v>
      </c>
      <c r="E104" s="16">
        <v>481318.54</v>
      </c>
      <c r="F104" s="17">
        <v>0</v>
      </c>
      <c r="G104" s="15">
        <v>481318.54</v>
      </c>
      <c r="H104" s="18">
        <v>3.2563321335422557E-2</v>
      </c>
      <c r="I104" s="15">
        <v>3424656.8499999996</v>
      </c>
      <c r="J104" s="14">
        <v>3423914.6000000006</v>
      </c>
      <c r="K104" s="18">
        <v>-2.1673704330378934E-4</v>
      </c>
    </row>
    <row r="105" spans="1:11" hidden="1">
      <c r="D105" s="15"/>
      <c r="E105" s="16"/>
      <c r="F105" s="17"/>
      <c r="G105" s="15"/>
      <c r="H105" s="18"/>
      <c r="I105" s="15"/>
      <c r="J105" s="14"/>
      <c r="K105" s="18"/>
    </row>
    <row r="106" spans="1:11" hidden="1">
      <c r="A106" t="s">
        <v>96</v>
      </c>
      <c r="D106" s="15"/>
      <c r="E106" s="16"/>
      <c r="F106" s="17"/>
      <c r="G106" s="15"/>
      <c r="H106" s="18"/>
      <c r="I106" s="15"/>
      <c r="J106" s="14"/>
      <c r="K106" s="2"/>
    </row>
    <row r="107" spans="1:11" hidden="1">
      <c r="B107" t="s">
        <v>97</v>
      </c>
      <c r="C107" s="1">
        <v>99</v>
      </c>
      <c r="D107" s="15">
        <v>183969.4</v>
      </c>
      <c r="E107" s="16">
        <v>217517.4</v>
      </c>
      <c r="F107" s="17">
        <v>1645.73</v>
      </c>
      <c r="G107" s="15">
        <v>219163.13</v>
      </c>
      <c r="H107" s="18">
        <v>0.19130208610779842</v>
      </c>
      <c r="I107" s="15">
        <v>2058442.3399999999</v>
      </c>
      <c r="J107" s="14">
        <v>2136426.9</v>
      </c>
      <c r="K107" s="18">
        <v>3.7885229274870078E-2</v>
      </c>
    </row>
    <row r="108" spans="1:11" hidden="1">
      <c r="B108" t="s">
        <v>98</v>
      </c>
      <c r="C108" s="1">
        <f>333+C109</f>
        <v>336</v>
      </c>
      <c r="D108" s="15">
        <f>3148857.9+D109</f>
        <v>3153343.94</v>
      </c>
      <c r="E108" s="16">
        <f>3776031.2+E109</f>
        <v>3777343.85</v>
      </c>
      <c r="F108" s="17">
        <v>378.25</v>
      </c>
      <c r="G108" s="15">
        <f>3776409.45+G109</f>
        <v>3777722.1</v>
      </c>
      <c r="H108" s="18">
        <v>0.19929497294876353</v>
      </c>
      <c r="I108" s="15">
        <f>25089525.7+I109</f>
        <v>25128033.82</v>
      </c>
      <c r="J108" s="14">
        <f>28600130.75+J109</f>
        <v>28620087.260000002</v>
      </c>
      <c r="K108" s="18">
        <v>0.13992313334165599</v>
      </c>
    </row>
    <row r="109" spans="1:11" hidden="1">
      <c r="B109" t="s">
        <v>99</v>
      </c>
      <c r="C109" s="1">
        <v>3</v>
      </c>
      <c r="D109" s="15">
        <v>4486.04</v>
      </c>
      <c r="E109" s="16">
        <v>1312.65</v>
      </c>
      <c r="F109" s="17">
        <v>0</v>
      </c>
      <c r="G109" s="15">
        <v>1312.65</v>
      </c>
      <c r="H109" s="18">
        <v>-0.70739226578452263</v>
      </c>
      <c r="I109" s="15">
        <v>38508.120000000003</v>
      </c>
      <c r="J109" s="14">
        <v>19956.510000000002</v>
      </c>
      <c r="K109" s="18">
        <v>-0.48175839277534194</v>
      </c>
    </row>
    <row r="110" spans="1:11" hidden="1">
      <c r="A110" t="s">
        <v>19</v>
      </c>
      <c r="C110" s="1">
        <v>435</v>
      </c>
      <c r="D110" s="15">
        <v>3337313.4</v>
      </c>
      <c r="E110" s="16">
        <v>3994861.2</v>
      </c>
      <c r="F110" s="17">
        <v>2023.98</v>
      </c>
      <c r="G110" s="15">
        <v>3996885.18</v>
      </c>
      <c r="H110" s="18">
        <v>0.19763555319677206</v>
      </c>
      <c r="I110" s="15">
        <v>27186476.299999997</v>
      </c>
      <c r="J110" s="14">
        <v>30756513.98</v>
      </c>
      <c r="K110" s="18">
        <v>0.13131667526916696</v>
      </c>
    </row>
    <row r="111" spans="1:11" hidden="1">
      <c r="D111" s="15"/>
      <c r="E111" s="16"/>
      <c r="F111" s="17"/>
      <c r="G111" s="15"/>
      <c r="H111" s="18"/>
      <c r="I111" s="15">
        <v>0</v>
      </c>
      <c r="J111" s="14">
        <v>0</v>
      </c>
      <c r="K111" s="18"/>
    </row>
    <row r="112" spans="1:11" hidden="1">
      <c r="A112" t="s">
        <v>100</v>
      </c>
      <c r="D112" s="15"/>
      <c r="E112" s="16"/>
      <c r="F112" s="17"/>
      <c r="G112" s="15"/>
      <c r="H112" s="18"/>
      <c r="I112" s="15">
        <v>0</v>
      </c>
      <c r="J112" s="14">
        <v>0</v>
      </c>
      <c r="K112" s="2"/>
    </row>
    <row r="113" spans="1:11" hidden="1">
      <c r="B113" t="s">
        <v>101</v>
      </c>
      <c r="C113" s="1">
        <v>1089</v>
      </c>
      <c r="D113" s="15">
        <v>1905699.3</v>
      </c>
      <c r="E113" s="16">
        <v>2677849.2999999998</v>
      </c>
      <c r="F113" s="17">
        <v>2058.04</v>
      </c>
      <c r="G113" s="15">
        <v>2679907.34</v>
      </c>
      <c r="H113" s="18">
        <v>0.40625928760114449</v>
      </c>
      <c r="I113" s="15">
        <v>15383034.1</v>
      </c>
      <c r="J113" s="14">
        <v>16649638.039999999</v>
      </c>
      <c r="K113" s="18">
        <v>8.2337719058946865E-2</v>
      </c>
    </row>
    <row r="114" spans="1:11" hidden="1">
      <c r="A114" t="s">
        <v>19</v>
      </c>
      <c r="C114" s="1">
        <v>1089</v>
      </c>
      <c r="D114" s="15">
        <v>1905699.3</v>
      </c>
      <c r="E114" s="16">
        <v>2677849.2999999998</v>
      </c>
      <c r="F114" s="17">
        <v>2058.04</v>
      </c>
      <c r="G114" s="15">
        <v>2679907.34</v>
      </c>
      <c r="H114" s="18">
        <v>0.40625928760114449</v>
      </c>
      <c r="I114" s="15">
        <v>15383034.1</v>
      </c>
      <c r="J114" s="14">
        <v>16649638.039999999</v>
      </c>
      <c r="K114" s="18">
        <v>8.2337719058946865E-2</v>
      </c>
    </row>
    <row r="115" spans="1:11" hidden="1">
      <c r="D115" s="15"/>
      <c r="E115" s="16"/>
      <c r="F115" s="17"/>
      <c r="G115" s="15"/>
      <c r="H115" s="18"/>
      <c r="I115" s="15">
        <v>0</v>
      </c>
      <c r="J115" s="14">
        <v>0</v>
      </c>
      <c r="K115" s="18"/>
    </row>
    <row r="116" spans="1:11" hidden="1">
      <c r="A116" t="s">
        <v>102</v>
      </c>
      <c r="D116" s="15"/>
      <c r="E116" s="16"/>
      <c r="F116" s="17"/>
      <c r="G116" s="15"/>
      <c r="H116" s="18"/>
      <c r="I116" s="15">
        <v>0</v>
      </c>
      <c r="J116" s="14">
        <v>0</v>
      </c>
      <c r="K116" s="2"/>
    </row>
    <row r="117" spans="1:11" hidden="1">
      <c r="B117" t="s">
        <v>103</v>
      </c>
      <c r="C117" s="1">
        <v>14</v>
      </c>
      <c r="D117" s="15">
        <v>165858.92000000001</v>
      </c>
      <c r="E117" s="16">
        <v>162835.07</v>
      </c>
      <c r="F117" s="17">
        <v>89.94</v>
      </c>
      <c r="G117" s="15">
        <v>162925.01</v>
      </c>
      <c r="H117" s="18">
        <v>-1.768919030703928E-2</v>
      </c>
      <c r="I117" s="15">
        <v>1171111.56</v>
      </c>
      <c r="J117" s="14">
        <v>1293583.6700000002</v>
      </c>
      <c r="K117" s="18">
        <v>0.10457766295125641</v>
      </c>
    </row>
    <row r="118" spans="1:11" hidden="1">
      <c r="A118" t="s">
        <v>19</v>
      </c>
      <c r="C118" s="1">
        <v>14</v>
      </c>
      <c r="D118" s="15">
        <v>165858.92000000001</v>
      </c>
      <c r="E118" s="16">
        <v>162835.07</v>
      </c>
      <c r="F118" s="17">
        <v>89.94</v>
      </c>
      <c r="G118" s="15">
        <v>162925.01</v>
      </c>
      <c r="H118" s="18">
        <v>-1.768919030703928E-2</v>
      </c>
      <c r="I118" s="15">
        <v>1171111.56</v>
      </c>
      <c r="J118" s="14">
        <v>1293583.6700000002</v>
      </c>
      <c r="K118" s="18">
        <v>0.10457766295125641</v>
      </c>
    </row>
    <row r="119" spans="1:11" hidden="1">
      <c r="D119" s="15"/>
      <c r="E119" s="16"/>
      <c r="F119" s="17"/>
      <c r="G119" s="15"/>
      <c r="H119" s="18"/>
      <c r="I119" s="15">
        <v>0</v>
      </c>
      <c r="J119" s="14">
        <v>0</v>
      </c>
      <c r="K119" s="2"/>
    </row>
    <row r="120" spans="1:11" hidden="1">
      <c r="A120" t="s">
        <v>104</v>
      </c>
      <c r="D120" s="15"/>
      <c r="E120" s="16"/>
      <c r="F120" s="17"/>
      <c r="G120" s="15"/>
      <c r="H120" s="18"/>
      <c r="I120" s="15">
        <v>0</v>
      </c>
      <c r="J120" s="14">
        <v>0</v>
      </c>
      <c r="K120" s="2"/>
    </row>
    <row r="121" spans="1:11" hidden="1">
      <c r="B121" t="s">
        <v>105</v>
      </c>
      <c r="C121" s="1">
        <v>886</v>
      </c>
      <c r="D121" s="15">
        <v>2234159.7999999998</v>
      </c>
      <c r="E121" s="16">
        <v>2213616.9</v>
      </c>
      <c r="F121" s="17">
        <v>5966.48</v>
      </c>
      <c r="G121" s="15">
        <v>2219583.38</v>
      </c>
      <c r="H121" s="18">
        <v>-6.5243408282612226E-3</v>
      </c>
      <c r="I121" s="15">
        <v>18352844.800000001</v>
      </c>
      <c r="J121" s="14">
        <v>22144630.68</v>
      </c>
      <c r="K121" s="18">
        <v>0.20660480276060519</v>
      </c>
    </row>
    <row r="122" spans="1:11" hidden="1">
      <c r="B122" t="s">
        <v>106</v>
      </c>
      <c r="C122" s="1">
        <v>54</v>
      </c>
      <c r="D122" s="15">
        <v>93371.62</v>
      </c>
      <c r="E122" s="16">
        <v>153580.97</v>
      </c>
      <c r="F122" s="17">
        <v>8.2200000000000006</v>
      </c>
      <c r="G122" s="15">
        <v>153589.19</v>
      </c>
      <c r="H122" s="18">
        <v>0.64492369308789987</v>
      </c>
      <c r="I122" s="15">
        <v>778283.46</v>
      </c>
      <c r="J122" s="14">
        <v>1060477.3999999999</v>
      </c>
      <c r="K122" s="18">
        <v>0.3625850406739981</v>
      </c>
    </row>
    <row r="123" spans="1:11" hidden="1">
      <c r="A123" t="s">
        <v>19</v>
      </c>
      <c r="C123" s="1">
        <v>940</v>
      </c>
      <c r="D123" s="15">
        <v>2327531.5</v>
      </c>
      <c r="E123" s="16">
        <v>2367197.9</v>
      </c>
      <c r="F123" s="17">
        <v>5974.7</v>
      </c>
      <c r="G123" s="15">
        <v>2373172.6</v>
      </c>
      <c r="H123" s="18">
        <v>1.9609229778415498E-2</v>
      </c>
      <c r="I123" s="15">
        <v>19131128.300000001</v>
      </c>
      <c r="J123" s="14">
        <v>23205108.200000003</v>
      </c>
      <c r="K123" s="18">
        <v>0.21295032034258021</v>
      </c>
    </row>
    <row r="124" spans="1:11" hidden="1">
      <c r="D124" s="15"/>
      <c r="E124" s="16"/>
      <c r="F124" s="17"/>
      <c r="G124" s="15"/>
      <c r="H124" s="18"/>
      <c r="I124" s="15">
        <v>0</v>
      </c>
      <c r="J124" s="14">
        <v>0</v>
      </c>
      <c r="K124" s="18"/>
    </row>
    <row r="125" spans="1:11" hidden="1">
      <c r="A125" t="s">
        <v>107</v>
      </c>
      <c r="D125" s="15"/>
      <c r="E125" s="16"/>
      <c r="F125" s="17"/>
      <c r="G125" s="15"/>
      <c r="H125" s="18"/>
      <c r="I125" s="15">
        <v>0</v>
      </c>
      <c r="J125" s="14">
        <v>0</v>
      </c>
      <c r="K125" s="2"/>
    </row>
    <row r="126" spans="1:11" hidden="1">
      <c r="B126" t="s">
        <v>108</v>
      </c>
      <c r="C126" s="1">
        <v>440</v>
      </c>
      <c r="D126" s="15">
        <v>555592.47</v>
      </c>
      <c r="E126" s="16">
        <v>644093.69999999995</v>
      </c>
      <c r="F126" s="17">
        <v>14009.22</v>
      </c>
      <c r="G126" s="15">
        <v>658102.91999999993</v>
      </c>
      <c r="H126" s="18">
        <v>0.18450655027776017</v>
      </c>
      <c r="I126" s="15">
        <v>3348365.17</v>
      </c>
      <c r="J126" s="14">
        <v>3745663.33</v>
      </c>
      <c r="K126" s="18">
        <v>0.11865437006681089</v>
      </c>
    </row>
    <row r="127" spans="1:11" hidden="1">
      <c r="A127" t="s">
        <v>19</v>
      </c>
      <c r="C127" s="1">
        <v>440</v>
      </c>
      <c r="D127" s="15">
        <v>555592.47</v>
      </c>
      <c r="E127" s="16">
        <v>644093.69999999995</v>
      </c>
      <c r="F127" s="17">
        <v>14009.22</v>
      </c>
      <c r="G127" s="15">
        <v>658102.91999999993</v>
      </c>
      <c r="H127" s="18">
        <v>0.18450655027776017</v>
      </c>
      <c r="I127" s="15">
        <v>3348365.17</v>
      </c>
      <c r="J127" s="14">
        <v>3745663.33</v>
      </c>
      <c r="K127" s="18">
        <v>0.11865437006681089</v>
      </c>
    </row>
    <row r="128" spans="1:11" hidden="1">
      <c r="D128" s="15"/>
      <c r="E128" s="16"/>
      <c r="F128" s="17"/>
      <c r="G128" s="15"/>
      <c r="H128" s="18"/>
      <c r="I128" s="15">
        <v>0</v>
      </c>
      <c r="J128" s="14">
        <v>0</v>
      </c>
      <c r="K128" s="18"/>
    </row>
    <row r="129" spans="1:11" hidden="1">
      <c r="A129" t="s">
        <v>109</v>
      </c>
      <c r="D129" s="15"/>
      <c r="E129" s="16"/>
      <c r="F129" s="17"/>
      <c r="G129" s="15"/>
      <c r="H129" s="18"/>
      <c r="I129" s="15">
        <v>0</v>
      </c>
      <c r="J129" s="14">
        <v>0</v>
      </c>
      <c r="K129" s="2"/>
    </row>
    <row r="130" spans="1:11" hidden="1">
      <c r="B130" t="s">
        <v>110</v>
      </c>
      <c r="C130" s="1">
        <v>203</v>
      </c>
      <c r="D130" s="15">
        <v>179037.1</v>
      </c>
      <c r="E130" s="16">
        <v>166975.15</v>
      </c>
      <c r="F130" s="17">
        <v>16126.13</v>
      </c>
      <c r="G130" s="15">
        <v>183101.28</v>
      </c>
      <c r="H130" s="18">
        <v>2.2700211296988126E-2</v>
      </c>
      <c r="I130" s="15">
        <v>1454115.74</v>
      </c>
      <c r="J130" s="14">
        <v>1478064.23</v>
      </c>
      <c r="K130" s="18">
        <v>1.6469452424743021E-2</v>
      </c>
    </row>
    <row r="131" spans="1:11" hidden="1">
      <c r="B131" t="s">
        <v>111</v>
      </c>
      <c r="C131" s="1">
        <v>74</v>
      </c>
      <c r="D131" s="15">
        <v>185742.71</v>
      </c>
      <c r="E131" s="16">
        <v>200018.62</v>
      </c>
      <c r="F131" s="17">
        <v>13262.08</v>
      </c>
      <c r="G131" s="15">
        <v>213280.69999999998</v>
      </c>
      <c r="H131" s="18">
        <v>0.14825879303688416</v>
      </c>
      <c r="I131" s="15">
        <v>1282587.0899999999</v>
      </c>
      <c r="J131" s="14">
        <v>1611683.82</v>
      </c>
      <c r="K131" s="18">
        <v>0.25658821343664096</v>
      </c>
    </row>
    <row r="132" spans="1:11" hidden="1">
      <c r="B132" t="s">
        <v>112</v>
      </c>
      <c r="C132" s="1">
        <v>34</v>
      </c>
      <c r="D132" s="15">
        <v>15229.04</v>
      </c>
      <c r="E132" s="16">
        <v>19888.55</v>
      </c>
      <c r="F132" s="17">
        <v>856.86</v>
      </c>
      <c r="G132" s="15">
        <v>20745.41</v>
      </c>
      <c r="H132" s="18">
        <v>0.36222703466534978</v>
      </c>
      <c r="I132" s="15">
        <v>128582.13</v>
      </c>
      <c r="J132" s="14">
        <v>167815.74000000002</v>
      </c>
      <c r="K132" s="18">
        <v>0.305124903437204</v>
      </c>
    </row>
    <row r="133" spans="1:11" hidden="1">
      <c r="B133" t="s">
        <v>113</v>
      </c>
      <c r="C133" s="1">
        <v>38</v>
      </c>
      <c r="D133" s="15">
        <v>56438.1</v>
      </c>
      <c r="E133" s="16">
        <v>72949.38</v>
      </c>
      <c r="F133" s="17">
        <v>40.97</v>
      </c>
      <c r="G133" s="15">
        <v>72990.350000000006</v>
      </c>
      <c r="H133" s="18">
        <v>0.29328148892326295</v>
      </c>
      <c r="I133" s="15">
        <v>450266.38999999996</v>
      </c>
      <c r="J133" s="14">
        <v>542810.61</v>
      </c>
      <c r="K133" s="18">
        <v>0.20553215175576406</v>
      </c>
    </row>
    <row r="134" spans="1:11" hidden="1">
      <c r="A134" t="s">
        <v>19</v>
      </c>
      <c r="C134" s="1">
        <v>349</v>
      </c>
      <c r="D134" s="15">
        <v>436446.95</v>
      </c>
      <c r="E134" s="16">
        <v>459831.7</v>
      </c>
      <c r="F134" s="17">
        <v>30286.04</v>
      </c>
      <c r="G134" s="15">
        <v>490117.74</v>
      </c>
      <c r="H134" s="18">
        <v>0.12297208171577319</v>
      </c>
      <c r="I134" s="15">
        <v>3315551.3499999996</v>
      </c>
      <c r="J134" s="14">
        <v>3800374.4000000004</v>
      </c>
      <c r="K134" s="18">
        <v>0.14622697669876258</v>
      </c>
    </row>
    <row r="135" spans="1:11" hidden="1">
      <c r="D135" s="15"/>
      <c r="E135" s="16"/>
      <c r="F135" s="17"/>
      <c r="G135" s="15"/>
      <c r="H135" s="18"/>
      <c r="I135" s="15">
        <v>0</v>
      </c>
      <c r="J135" s="14">
        <v>0</v>
      </c>
      <c r="K135" s="2"/>
    </row>
    <row r="136" spans="1:11" hidden="1">
      <c r="A136" t="s">
        <v>114</v>
      </c>
      <c r="D136" s="15"/>
      <c r="E136" s="16"/>
      <c r="F136" s="17"/>
      <c r="G136" s="15"/>
      <c r="H136" s="18"/>
      <c r="I136" s="15">
        <v>0</v>
      </c>
      <c r="J136" s="14">
        <v>0</v>
      </c>
      <c r="K136" s="2"/>
    </row>
    <row r="137" spans="1:11" hidden="1">
      <c r="B137" t="s">
        <v>115</v>
      </c>
      <c r="C137" s="1">
        <v>79</v>
      </c>
      <c r="D137" s="15">
        <v>503057.68</v>
      </c>
      <c r="E137" s="16">
        <v>495171.32</v>
      </c>
      <c r="F137" s="17">
        <v>55.23</v>
      </c>
      <c r="G137" s="15">
        <v>495226.55</v>
      </c>
      <c r="H137" s="18">
        <v>-1.5567061812872044E-2</v>
      </c>
      <c r="I137" s="15">
        <v>5274210.05</v>
      </c>
      <c r="J137" s="14">
        <v>5168690.3</v>
      </c>
      <c r="K137" s="18">
        <v>-2.0006740156281792E-2</v>
      </c>
    </row>
    <row r="138" spans="1:11" hidden="1">
      <c r="A138" t="s">
        <v>23</v>
      </c>
      <c r="B138" t="s">
        <v>116</v>
      </c>
      <c r="C138" s="1">
        <v>32</v>
      </c>
      <c r="D138" s="15">
        <v>27892.32</v>
      </c>
      <c r="E138" s="16">
        <v>37098.81</v>
      </c>
      <c r="F138" s="17">
        <v>51.14</v>
      </c>
      <c r="G138" s="15">
        <v>37149.949999999997</v>
      </c>
      <c r="H138" s="18">
        <v>0.33190605872871087</v>
      </c>
      <c r="I138" s="15">
        <v>596225.11</v>
      </c>
      <c r="J138" s="14">
        <v>589139.21</v>
      </c>
      <c r="K138" s="18">
        <v>-1.1884605128422088E-2</v>
      </c>
    </row>
    <row r="139" spans="1:11" hidden="1">
      <c r="A139" t="s">
        <v>23</v>
      </c>
      <c r="B139" t="s">
        <v>117</v>
      </c>
      <c r="C139" s="1">
        <v>506</v>
      </c>
      <c r="D139" s="15">
        <v>2233163.5</v>
      </c>
      <c r="E139" s="16">
        <v>2504564.7999999998</v>
      </c>
      <c r="F139" s="17">
        <v>15228.98</v>
      </c>
      <c r="G139" s="15">
        <v>2519793.7799999998</v>
      </c>
      <c r="H139" s="18">
        <v>0.1283516768924442</v>
      </c>
      <c r="I139" s="15">
        <v>17369561.600000001</v>
      </c>
      <c r="J139" s="14">
        <v>18914072.879999999</v>
      </c>
      <c r="K139" s="18">
        <v>8.8920567805234496E-2</v>
      </c>
    </row>
    <row r="140" spans="1:11" hidden="1">
      <c r="A140" t="s">
        <v>19</v>
      </c>
      <c r="C140" s="1">
        <v>617</v>
      </c>
      <c r="D140" s="15">
        <v>2764113.5</v>
      </c>
      <c r="E140" s="16">
        <v>3036834.9</v>
      </c>
      <c r="F140" s="17">
        <v>15335.35</v>
      </c>
      <c r="G140" s="15">
        <v>3052170.25</v>
      </c>
      <c r="H140" s="18">
        <v>0.10421306867464017</v>
      </c>
      <c r="I140" s="15">
        <v>23239996.699999999</v>
      </c>
      <c r="J140" s="14">
        <v>24671902.350000001</v>
      </c>
      <c r="K140" s="18">
        <v>6.1613849110400361E-2</v>
      </c>
    </row>
    <row r="141" spans="1:11" hidden="1">
      <c r="D141" s="15"/>
      <c r="E141" s="16"/>
      <c r="F141" s="17"/>
      <c r="G141" s="15"/>
      <c r="H141" s="18"/>
      <c r="I141" s="15">
        <v>0</v>
      </c>
      <c r="J141" s="14">
        <v>0</v>
      </c>
      <c r="K141" s="18"/>
    </row>
    <row r="142" spans="1:11" hidden="1">
      <c r="A142" t="s">
        <v>118</v>
      </c>
      <c r="D142" s="15"/>
      <c r="E142" s="16"/>
      <c r="F142" s="17"/>
      <c r="G142" s="15"/>
      <c r="H142" s="18"/>
      <c r="I142" s="15">
        <v>0</v>
      </c>
      <c r="J142" s="14">
        <v>0</v>
      </c>
      <c r="K142" s="20"/>
    </row>
    <row r="143" spans="1:11" hidden="1">
      <c r="B143" t="s">
        <v>119</v>
      </c>
      <c r="C143" s="1">
        <v>664</v>
      </c>
      <c r="D143" s="15">
        <v>3134883.2</v>
      </c>
      <c r="E143" s="16">
        <v>3669843.5</v>
      </c>
      <c r="F143" s="17">
        <v>1362.5</v>
      </c>
      <c r="G143" s="15">
        <v>3671206</v>
      </c>
      <c r="H143" s="18">
        <v>0.17108222724215044</v>
      </c>
      <c r="I143" s="15">
        <v>29085956.699999999</v>
      </c>
      <c r="J143" s="14">
        <v>32630575.100000001</v>
      </c>
      <c r="K143" s="18">
        <v>0.12186700394833505</v>
      </c>
    </row>
    <row r="144" spans="1:11" hidden="1">
      <c r="A144" t="s">
        <v>23</v>
      </c>
      <c r="B144" t="s">
        <v>120</v>
      </c>
      <c r="C144" s="1">
        <v>3865</v>
      </c>
      <c r="D144" s="15">
        <v>23122216</v>
      </c>
      <c r="E144" s="16">
        <v>26774323</v>
      </c>
      <c r="F144" s="17">
        <v>149341.60999999999</v>
      </c>
      <c r="G144" s="15">
        <v>26923664.609999999</v>
      </c>
      <c r="H144" s="18">
        <v>0.16440675971541827</v>
      </c>
      <c r="I144" s="15">
        <v>180255949</v>
      </c>
      <c r="J144" s="14">
        <v>197930194.61000001</v>
      </c>
      <c r="K144" s="18">
        <v>9.8050831099061334E-2</v>
      </c>
    </row>
    <row r="145" spans="1:11" hidden="1">
      <c r="A145" t="s">
        <v>19</v>
      </c>
      <c r="C145" s="1">
        <v>4529</v>
      </c>
      <c r="D145" s="15">
        <v>26257099</v>
      </c>
      <c r="E145" s="16">
        <v>30444167</v>
      </c>
      <c r="F145" s="17">
        <v>150704.10999999999</v>
      </c>
      <c r="G145" s="15">
        <v>30594871.109999999</v>
      </c>
      <c r="H145" s="18">
        <v>0.16520378393667934</v>
      </c>
      <c r="I145" s="15">
        <v>209341905</v>
      </c>
      <c r="J145" s="14">
        <v>230560769.11000001</v>
      </c>
      <c r="K145" s="18">
        <v>0.10135985009785792</v>
      </c>
    </row>
    <row r="146" spans="1:11" hidden="1">
      <c r="D146" s="15"/>
      <c r="E146" s="16"/>
      <c r="F146" s="17"/>
      <c r="G146" s="15"/>
      <c r="H146" s="18"/>
      <c r="I146" s="15">
        <v>0</v>
      </c>
      <c r="J146" s="14">
        <v>0</v>
      </c>
      <c r="K146" s="18"/>
    </row>
    <row r="147" spans="1:11" hidden="1">
      <c r="A147" t="s">
        <v>121</v>
      </c>
      <c r="D147" s="15"/>
      <c r="E147" s="16"/>
      <c r="F147" s="17"/>
      <c r="G147" s="15"/>
      <c r="H147" s="18"/>
      <c r="I147" s="15">
        <v>0</v>
      </c>
      <c r="J147" s="14">
        <v>0</v>
      </c>
      <c r="K147" s="2"/>
    </row>
    <row r="148" spans="1:11" hidden="1">
      <c r="B148" t="s">
        <v>122</v>
      </c>
      <c r="C148" s="1">
        <v>2576</v>
      </c>
      <c r="D148" s="15">
        <v>6387006.5999999996</v>
      </c>
      <c r="E148" s="16">
        <v>7499211.0999999996</v>
      </c>
      <c r="F148" s="17">
        <v>1063.4000000000001</v>
      </c>
      <c r="G148" s="15">
        <v>7500274.5</v>
      </c>
      <c r="H148" s="18">
        <v>0.17430198052402207</v>
      </c>
      <c r="I148" s="15">
        <v>47276245.700000003</v>
      </c>
      <c r="J148" s="14">
        <v>54426269.399999999</v>
      </c>
      <c r="K148" s="18">
        <v>0.15123924487091822</v>
      </c>
    </row>
    <row r="149" spans="1:11" hidden="1">
      <c r="B149" t="s">
        <v>123</v>
      </c>
      <c r="C149" s="1">
        <v>699</v>
      </c>
      <c r="D149" s="15">
        <v>1537005.3</v>
      </c>
      <c r="E149" s="16">
        <v>1569750.6</v>
      </c>
      <c r="F149" s="17">
        <v>116.62</v>
      </c>
      <c r="G149" s="15">
        <v>1569867.2200000002</v>
      </c>
      <c r="H149" s="18">
        <v>2.1380485805741957E-2</v>
      </c>
      <c r="I149" s="15">
        <v>11233402.800000001</v>
      </c>
      <c r="J149" s="14">
        <v>11653754.120000001</v>
      </c>
      <c r="K149" s="18">
        <v>3.7419767410103041E-2</v>
      </c>
    </row>
    <row r="150" spans="1:11" hidden="1">
      <c r="B150" t="s">
        <v>124</v>
      </c>
      <c r="C150" s="1">
        <v>168</v>
      </c>
      <c r="D150" s="15">
        <v>403998.13</v>
      </c>
      <c r="E150" s="16">
        <v>469911.51</v>
      </c>
      <c r="F150" s="17">
        <v>2187.9299999999998</v>
      </c>
      <c r="G150" s="15">
        <v>472099.44</v>
      </c>
      <c r="H150" s="18">
        <v>0.16856837926452778</v>
      </c>
      <c r="I150" s="15">
        <v>3423427.25</v>
      </c>
      <c r="J150" s="14">
        <v>4427904.2700000005</v>
      </c>
      <c r="K150" s="18">
        <v>0.29341269629725608</v>
      </c>
    </row>
    <row r="151" spans="1:11" hidden="1">
      <c r="B151" t="s">
        <v>125</v>
      </c>
      <c r="C151" s="1">
        <v>6</v>
      </c>
      <c r="D151" s="15">
        <v>7735.06</v>
      </c>
      <c r="E151" s="16">
        <v>12652.19</v>
      </c>
      <c r="F151" s="17">
        <v>0</v>
      </c>
      <c r="G151" s="15">
        <v>12652.19</v>
      </c>
      <c r="H151" s="18">
        <v>0.63569384077175872</v>
      </c>
      <c r="I151" s="15">
        <v>73373.210000000006</v>
      </c>
      <c r="J151" s="14">
        <v>105925.95000000001</v>
      </c>
      <c r="K151" s="18">
        <v>0.44365974992780066</v>
      </c>
    </row>
    <row r="152" spans="1:11" hidden="1">
      <c r="A152" t="s">
        <v>19</v>
      </c>
      <c r="C152" s="1">
        <v>3449</v>
      </c>
      <c r="D152" s="15">
        <v>8335745</v>
      </c>
      <c r="E152" s="16">
        <v>9551525.4000000004</v>
      </c>
      <c r="F152" s="17">
        <v>3367.95</v>
      </c>
      <c r="G152" s="15">
        <v>9554893.3499999996</v>
      </c>
      <c r="H152" s="18">
        <v>0.14625547566534242</v>
      </c>
      <c r="I152" s="15">
        <v>62006448.899999999</v>
      </c>
      <c r="J152" s="14">
        <v>70613853.549999997</v>
      </c>
      <c r="K152" s="18">
        <v>0.13881466851748703</v>
      </c>
    </row>
    <row r="153" spans="1:11" hidden="1">
      <c r="D153" s="15"/>
      <c r="E153" s="16"/>
      <c r="F153" s="17"/>
      <c r="G153" s="15"/>
      <c r="H153" s="18"/>
      <c r="I153" s="15">
        <v>0</v>
      </c>
      <c r="J153" s="14">
        <v>0</v>
      </c>
      <c r="K153" s="2"/>
    </row>
    <row r="154" spans="1:11" hidden="1">
      <c r="A154" t="s">
        <v>126</v>
      </c>
      <c r="D154" s="15"/>
      <c r="E154" s="16"/>
      <c r="F154" s="17"/>
      <c r="G154" s="15"/>
      <c r="H154" s="18"/>
      <c r="I154" s="15">
        <v>0</v>
      </c>
      <c r="J154" s="14">
        <v>0</v>
      </c>
      <c r="K154" s="2"/>
    </row>
    <row r="155" spans="1:11" hidden="1">
      <c r="B155" t="s">
        <v>127</v>
      </c>
      <c r="C155" s="1">
        <f>194+C156+C157+C158+C159</f>
        <v>202</v>
      </c>
      <c r="D155" s="15">
        <f>987846.93+D156+D157+D158+D159</f>
        <v>991835.35000000009</v>
      </c>
      <c r="E155" s="16">
        <f>1123233.8+E156+E157+E158+E159</f>
        <v>1129409.7499999998</v>
      </c>
      <c r="F155" s="17">
        <f>2242.57+F156+F157+F158+F159</f>
        <v>2247.8000000000002</v>
      </c>
      <c r="G155" s="15">
        <f>1125476.37+G156+G157+G158+G159</f>
        <v>1131657.55</v>
      </c>
      <c r="H155" s="18">
        <v>0.13932263776939616</v>
      </c>
      <c r="I155" s="15">
        <f>8260611.13+I156+I157+I158+I159</f>
        <v>8308554.0399999991</v>
      </c>
      <c r="J155" s="14">
        <f>9283744.87+J156+J157+J158+J159</f>
        <v>9364413.5499999989</v>
      </c>
      <c r="K155" s="18">
        <v>0.12385690645626607</v>
      </c>
    </row>
    <row r="156" spans="1:11" hidden="1">
      <c r="B156" t="s">
        <v>128</v>
      </c>
      <c r="C156" s="1">
        <v>4</v>
      </c>
      <c r="D156" s="15">
        <v>2012.55</v>
      </c>
      <c r="E156" s="16">
        <v>2568.13</v>
      </c>
      <c r="F156" s="17">
        <v>5.23</v>
      </c>
      <c r="G156" s="15">
        <v>2573.36</v>
      </c>
      <c r="H156" s="18">
        <v>0.27865643089612691</v>
      </c>
      <c r="I156" s="15">
        <v>21459.759999999998</v>
      </c>
      <c r="J156" s="14">
        <v>37479.680000000008</v>
      </c>
      <c r="K156" s="18">
        <v>0.7465097466141285</v>
      </c>
    </row>
    <row r="157" spans="1:11" hidden="1">
      <c r="B157" t="s">
        <v>129</v>
      </c>
      <c r="C157" s="1">
        <v>2</v>
      </c>
      <c r="D157" s="15">
        <v>1281.79</v>
      </c>
      <c r="E157" s="16">
        <v>2927.2</v>
      </c>
      <c r="F157" s="17">
        <v>0</v>
      </c>
      <c r="G157" s="15">
        <v>2927.2</v>
      </c>
      <c r="H157" s="18">
        <v>1.2836814142722286</v>
      </c>
      <c r="I157" s="15">
        <v>8594.0999999999985</v>
      </c>
      <c r="J157" s="14">
        <v>21426.2</v>
      </c>
      <c r="K157" s="18">
        <v>1.4931290071095291</v>
      </c>
    </row>
    <row r="158" spans="1:11" hidden="1">
      <c r="A158" t="s">
        <v>23</v>
      </c>
      <c r="B158" t="s">
        <v>130</v>
      </c>
      <c r="C158" s="1">
        <v>1</v>
      </c>
      <c r="D158" s="15">
        <v>0</v>
      </c>
      <c r="E158" s="16">
        <v>94.73</v>
      </c>
      <c r="F158" s="17">
        <v>0</v>
      </c>
      <c r="G158" s="15">
        <v>94.73</v>
      </c>
      <c r="H158" s="18" t="e">
        <v>#DIV/0!</v>
      </c>
      <c r="I158" s="15">
        <v>15154.58</v>
      </c>
      <c r="J158" s="14">
        <v>19904.23</v>
      </c>
      <c r="K158" s="18">
        <v>0.31341350271667046</v>
      </c>
    </row>
    <row r="159" spans="1:11" hidden="1">
      <c r="B159" t="s">
        <v>131</v>
      </c>
      <c r="C159" s="1">
        <v>1</v>
      </c>
      <c r="D159" s="15">
        <v>694.08</v>
      </c>
      <c r="E159" s="16">
        <v>585.89</v>
      </c>
      <c r="F159" s="17">
        <v>0</v>
      </c>
      <c r="G159" s="15">
        <v>585.89</v>
      </c>
      <c r="H159" s="18">
        <v>-0.15587540341171052</v>
      </c>
      <c r="I159" s="15">
        <v>2734.47</v>
      </c>
      <c r="J159" s="14">
        <v>1858.5700000000002</v>
      </c>
      <c r="K159" s="18">
        <v>-0.32031801409413879</v>
      </c>
    </row>
    <row r="160" spans="1:11" hidden="1">
      <c r="B160" t="s">
        <v>132</v>
      </c>
      <c r="C160" s="1">
        <v>5</v>
      </c>
      <c r="D160" s="15">
        <v>6955.75</v>
      </c>
      <c r="E160" s="16">
        <v>20126.21</v>
      </c>
      <c r="F160" s="17">
        <v>99.09</v>
      </c>
      <c r="G160" s="15">
        <v>20225.3</v>
      </c>
      <c r="H160" s="18">
        <v>1.9077094490170001</v>
      </c>
      <c r="I160" s="15">
        <v>71289.819999999992</v>
      </c>
      <c r="J160" s="14">
        <v>142659.59</v>
      </c>
      <c r="K160" s="18">
        <v>1.0011214784944051</v>
      </c>
    </row>
    <row r="161" spans="1:11" hidden="1">
      <c r="B161" s="19" t="s">
        <v>133</v>
      </c>
      <c r="C161" s="1">
        <v>0</v>
      </c>
      <c r="D161" s="15">
        <v>0</v>
      </c>
      <c r="E161" s="16">
        <v>0</v>
      </c>
      <c r="F161" s="17">
        <v>0</v>
      </c>
      <c r="G161" s="15">
        <v>0</v>
      </c>
      <c r="H161" s="18" t="e">
        <v>#DIV/0!</v>
      </c>
      <c r="I161" s="15">
        <v>0</v>
      </c>
      <c r="J161" s="14">
        <v>0</v>
      </c>
      <c r="K161" s="18" t="e">
        <v>#DIV/0!</v>
      </c>
    </row>
    <row r="162" spans="1:11" hidden="1">
      <c r="A162" t="s">
        <v>19</v>
      </c>
      <c r="C162" s="1">
        <v>207</v>
      </c>
      <c r="D162" s="15">
        <v>998791.1</v>
      </c>
      <c r="E162" s="16">
        <v>1149536</v>
      </c>
      <c r="F162" s="17">
        <v>2346.89</v>
      </c>
      <c r="G162" s="15">
        <v>1151882.8899999999</v>
      </c>
      <c r="H162" s="18">
        <v>0.15327708667007539</v>
      </c>
      <c r="I162" s="15">
        <v>8379843.7999999998</v>
      </c>
      <c r="J162" s="14">
        <v>9507073.2899999991</v>
      </c>
      <c r="K162" s="18">
        <v>0.13451676629103745</v>
      </c>
    </row>
    <row r="163" spans="1:11" hidden="1">
      <c r="D163" s="15"/>
      <c r="E163" s="16"/>
      <c r="F163" s="17"/>
      <c r="G163" s="15"/>
      <c r="H163" s="18"/>
      <c r="I163" s="15">
        <v>0</v>
      </c>
      <c r="J163" s="14">
        <v>0</v>
      </c>
      <c r="K163" s="18"/>
    </row>
    <row r="164" spans="1:11" hidden="1">
      <c r="A164" t="s">
        <v>134</v>
      </c>
      <c r="D164" s="15"/>
      <c r="E164" s="16"/>
      <c r="F164" s="17"/>
      <c r="G164" s="15"/>
      <c r="H164" s="18"/>
      <c r="I164" s="15">
        <v>0</v>
      </c>
      <c r="J164" s="14">
        <v>0</v>
      </c>
      <c r="K164" s="18"/>
    </row>
    <row r="165" spans="1:11" hidden="1">
      <c r="B165" t="s">
        <v>135</v>
      </c>
      <c r="C165" s="1">
        <v>39</v>
      </c>
      <c r="D165" s="15">
        <v>580733.41000003938</v>
      </c>
      <c r="E165" s="16">
        <v>366446.28999948979</v>
      </c>
      <c r="F165" s="17">
        <v>5543.6299999988078</v>
      </c>
      <c r="G165" s="15">
        <v>371989.91999948857</v>
      </c>
      <c r="H165" s="18">
        <v>-0.35944804691112336</v>
      </c>
      <c r="I165" s="15">
        <v>1920611.5100001353</v>
      </c>
      <c r="J165" s="14">
        <v>1530453.3000006927</v>
      </c>
      <c r="K165" s="18">
        <v>-0.20314270114908095</v>
      </c>
    </row>
    <row r="166" spans="1:11" hidden="1">
      <c r="A166" t="s">
        <v>19</v>
      </c>
      <c r="C166" s="1">
        <v>39</v>
      </c>
      <c r="D166" s="15">
        <v>580733.41000003938</v>
      </c>
      <c r="E166" s="16">
        <v>366446.28999948979</v>
      </c>
      <c r="F166" s="17">
        <v>5543.6299999988078</v>
      </c>
      <c r="G166" s="15">
        <v>371989.91999948857</v>
      </c>
      <c r="H166" s="18">
        <v>-0.35944804691112336</v>
      </c>
      <c r="I166" s="15">
        <v>1920611.5100001353</v>
      </c>
      <c r="J166" s="14">
        <v>1530453.3000006927</v>
      </c>
      <c r="K166" s="18">
        <v>-0.20314270114908095</v>
      </c>
    </row>
    <row r="167" spans="1:11" hidden="1">
      <c r="D167" s="15"/>
      <c r="E167" s="16"/>
      <c r="F167" s="17"/>
      <c r="G167" s="15"/>
      <c r="H167" s="18"/>
      <c r="I167" s="15">
        <v>0</v>
      </c>
      <c r="J167" s="14">
        <v>0</v>
      </c>
      <c r="K167" s="18"/>
    </row>
    <row r="168" spans="1:11" hidden="1">
      <c r="A168" t="s">
        <v>136</v>
      </c>
      <c r="C168" s="1">
        <v>26355</v>
      </c>
      <c r="D168" s="15">
        <v>239771016.11000004</v>
      </c>
      <c r="E168" s="16">
        <v>227265848.37999949</v>
      </c>
      <c r="F168" s="17">
        <v>21574920.82</v>
      </c>
      <c r="G168" s="15">
        <v>248840769.19999948</v>
      </c>
      <c r="H168" s="18">
        <v>3.7826728339168801E-2</v>
      </c>
      <c r="I168" s="15">
        <v>1866491922.7500005</v>
      </c>
      <c r="J168" s="14">
        <v>2041960372.7600009</v>
      </c>
      <c r="K168" s="18">
        <v>9.4009755880150606E-2</v>
      </c>
    </row>
    <row r="169" spans="1:11" hidden="1">
      <c r="G169" s="14"/>
      <c r="I169" s="14"/>
    </row>
    <row r="170" spans="1:11">
      <c r="I170" s="14"/>
      <c r="J170" s="21"/>
    </row>
    <row r="171" spans="1:11">
      <c r="A171" t="s">
        <v>13</v>
      </c>
    </row>
    <row r="172" spans="1:11">
      <c r="B172" t="s">
        <v>14</v>
      </c>
      <c r="C172" s="1">
        <f t="shared" ref="C172:C173" si="0">IF(C6&lt;5,"- c - ",C6)</f>
        <v>78</v>
      </c>
      <c r="D172" s="14">
        <f t="shared" ref="D172:D173" si="1">IF(C6&lt;5,"Confidential",D6)</f>
        <v>64541.69</v>
      </c>
      <c r="E172" s="16"/>
      <c r="F172" s="17"/>
      <c r="G172" s="14">
        <f t="shared" ref="G172:G173" si="2">IF(C6&lt;5,"Confidential",G6)</f>
        <v>57594.119999999995</v>
      </c>
      <c r="H172" s="18">
        <f t="shared" ref="H172:H173" si="3">IF(C6&lt;5,"n/a",((G172-D172)/D172))</f>
        <v>-0.1076446867133477</v>
      </c>
      <c r="I172" s="14">
        <f t="shared" ref="I172" si="4">IF(C6&lt;5,"Confidential",I6)</f>
        <v>1307494.5</v>
      </c>
      <c r="J172" s="14">
        <f>IF(C6&lt;5,"Confidential",J6)</f>
        <v>1528108.1400000001</v>
      </c>
      <c r="K172" s="18">
        <f t="shared" ref="K172:K173" si="5">IF(C6&lt;5,"n/a",((J172-I172)/I172))</f>
        <v>0.1687300711398787</v>
      </c>
    </row>
    <row r="173" spans="1:11">
      <c r="B173" t="s">
        <v>15</v>
      </c>
      <c r="C173" s="1">
        <f t="shared" si="0"/>
        <v>58</v>
      </c>
      <c r="D173" s="14">
        <f t="shared" si="1"/>
        <v>24506.83</v>
      </c>
      <c r="E173" s="16"/>
      <c r="F173" s="17"/>
      <c r="G173" s="14">
        <f t="shared" si="2"/>
        <v>21696.34</v>
      </c>
      <c r="H173" s="18">
        <f t="shared" si="3"/>
        <v>-0.11468190704387313</v>
      </c>
      <c r="I173" s="14">
        <f>IF(C7&lt;5,"Confidential",I7)</f>
        <v>298538.26</v>
      </c>
      <c r="J173" s="14">
        <f t="shared" ref="J173" si="6">IF(C7&lt;5,"Confidential",J7)</f>
        <v>362711.57</v>
      </c>
      <c r="K173" s="18">
        <f t="shared" si="5"/>
        <v>0.21495841102577604</v>
      </c>
    </row>
    <row r="174" spans="1:11">
      <c r="B174" t="s">
        <v>17</v>
      </c>
      <c r="C174" s="1">
        <f>IF(C9&lt;5,"- c - ",C9)</f>
        <v>13</v>
      </c>
      <c r="D174" s="14">
        <f>IF(C9&lt;5,"Confidential",D9)</f>
        <v>11036.47</v>
      </c>
      <c r="E174" s="16"/>
      <c r="F174" s="17"/>
      <c r="G174" s="14">
        <f>IF(C9&lt;5,"Confidential",G9)</f>
        <v>19757.490000000002</v>
      </c>
      <c r="H174" s="18">
        <f>IF(C9&lt;5,"n/a",((G174-D174)/D174))</f>
        <v>0.79020012739580703</v>
      </c>
      <c r="I174" s="14">
        <f>IF(C9&lt;5,"Confidential",I9)</f>
        <v>110419.45000000001</v>
      </c>
      <c r="J174" s="14">
        <f>IF(C9&lt;5,"Confidential",J9)</f>
        <v>121572.46</v>
      </c>
      <c r="K174" s="18">
        <f>IF(C9&lt;5,"n/a",((J174-I174)/I174))</f>
        <v>0.10100584634319401</v>
      </c>
    </row>
    <row r="175" spans="1:11">
      <c r="B175" t="s">
        <v>18</v>
      </c>
      <c r="C175" s="1">
        <f>IF(C10&lt;5,"- c - ",C10)</f>
        <v>26</v>
      </c>
      <c r="D175" s="14">
        <f>IF(C10&lt;5,"Confidential",D10)</f>
        <v>86291.38</v>
      </c>
      <c r="E175" s="16"/>
      <c r="F175" s="17"/>
      <c r="G175" s="14">
        <f>IF(C10&lt;5,"Confidential",G10)</f>
        <v>30317.34</v>
      </c>
      <c r="H175" s="18">
        <f>IF(C10&lt;5,"n/a",((G175-D175)/D175))</f>
        <v>-0.64866316890516762</v>
      </c>
      <c r="I175" s="14">
        <f>IF(C10&lt;5,"Confidential",I10)</f>
        <v>507380.3</v>
      </c>
      <c r="J175" s="14">
        <f>IF(C10&lt;5,"Confidential",J10)</f>
        <v>342270.87000000005</v>
      </c>
      <c r="K175" s="18">
        <f>IF(C10&lt;5,"n/a",((J175-I175)/I175))</f>
        <v>-0.3254155315056575</v>
      </c>
    </row>
    <row r="176" spans="1:11">
      <c r="A176" t="s">
        <v>19</v>
      </c>
      <c r="C176" s="1">
        <f>IF(C11&lt;5,"- c - ",C11)</f>
        <v>175</v>
      </c>
      <c r="D176" s="14">
        <f>IF(C11&lt;5,"Confidential",D11)</f>
        <v>186376.37</v>
      </c>
      <c r="E176" s="16">
        <f>IF(AND([1]LocGen!C10&gt;0,[1]LocGen!C10&lt;5),"Confidential",Report!E11)</f>
        <v>118090.38</v>
      </c>
      <c r="F176" s="17">
        <f>IF(AND([1]LocFood!C10&gt;0,[1]LocFood!C10&lt;5),"Confidential",Report!F11)</f>
        <v>11274.91</v>
      </c>
      <c r="G176" s="14">
        <f>IF(C11&lt;5,"Confidential",G11)</f>
        <v>129365.29000000001</v>
      </c>
      <c r="H176" s="18">
        <f>IF(C11&lt;5,"n/a",((G176-D176)/D176))</f>
        <v>-0.30589221155020879</v>
      </c>
      <c r="I176" s="14">
        <f>IF(C11&lt;5,"Confidential",I11)</f>
        <v>2223832.5100000002</v>
      </c>
      <c r="J176" s="14">
        <f>IF(C11&lt;5,"Confidential",J11)</f>
        <v>2354663.04</v>
      </c>
      <c r="K176" s="18">
        <f>IF(C11&lt;5,"n/a",((J176-I176)/I176))</f>
        <v>5.8831107743811055E-2</v>
      </c>
    </row>
    <row r="177" spans="1:11">
      <c r="D177" s="14"/>
      <c r="E177" s="16"/>
      <c r="F177" s="17"/>
      <c r="G177" s="14"/>
      <c r="H177" s="18"/>
      <c r="I177" s="14"/>
      <c r="J177" s="14"/>
    </row>
    <row r="178" spans="1:11">
      <c r="A178" t="s">
        <v>20</v>
      </c>
      <c r="D178" s="14"/>
      <c r="E178" s="16"/>
      <c r="F178" s="17"/>
      <c r="G178" s="14"/>
      <c r="H178" s="18"/>
      <c r="I178" s="14"/>
      <c r="J178" s="14"/>
    </row>
    <row r="179" spans="1:11">
      <c r="B179" t="s">
        <v>21</v>
      </c>
      <c r="C179" s="1">
        <f>IF(C14&lt;5,"- c - ",C14)</f>
        <v>16</v>
      </c>
      <c r="D179" s="14">
        <f>IF(C14&lt;5,"Confidential",D14)</f>
        <v>26799.13</v>
      </c>
      <c r="E179" s="16"/>
      <c r="F179" s="17"/>
      <c r="G179" s="14">
        <f>IF(C14&lt;5,"Confidential",G14)</f>
        <v>50945.78</v>
      </c>
      <c r="H179" s="18">
        <f>IF(C14&lt;5,"n/a",((G179-D179)/D179))</f>
        <v>0.90102365263349959</v>
      </c>
      <c r="I179" s="14">
        <f>IF(C14&lt;5,"Confidential",I14)</f>
        <v>263547.22000000003</v>
      </c>
      <c r="J179" s="14">
        <f>IF(C14&lt;5,"Confidential",J14)</f>
        <v>295834.46999999997</v>
      </c>
      <c r="K179" s="18">
        <f>IF(C14&lt;5,"n/a",((J179-I179)/I179))</f>
        <v>0.12251030384611888</v>
      </c>
    </row>
    <row r="180" spans="1:11">
      <c r="B180" t="s">
        <v>22</v>
      </c>
      <c r="C180" s="1">
        <f>IF(C15&lt;5,"- c - ",C15)</f>
        <v>53</v>
      </c>
      <c r="D180" s="14">
        <f>IF(C15&lt;5,"Confidential",D15)</f>
        <v>363260.7</v>
      </c>
      <c r="E180" s="16"/>
      <c r="F180" s="17"/>
      <c r="G180" s="14">
        <f>IF(C15&lt;5,"Confidential",G15)</f>
        <v>430686.02</v>
      </c>
      <c r="H180" s="18">
        <f>IF(C15&lt;5,"n/a",((G180-D180)/D180))</f>
        <v>0.18561138047688616</v>
      </c>
      <c r="I180" s="14">
        <f>IF(C15&lt;5,"Confidential",I15)</f>
        <v>3991406.4400000004</v>
      </c>
      <c r="J180" s="14">
        <f>IF(C15&lt;5,"Confidential",J15)</f>
        <v>4437460.42</v>
      </c>
      <c r="K180" s="18">
        <f>IF(C15&lt;5,"n/a",((J180-I180)/I180))</f>
        <v>0.11175358528509051</v>
      </c>
    </row>
    <row r="181" spans="1:11">
      <c r="A181" t="s">
        <v>23</v>
      </c>
      <c r="B181" t="s">
        <v>24</v>
      </c>
      <c r="C181" s="1">
        <f>IF(C16&lt;5,"- c - ",C16)</f>
        <v>204</v>
      </c>
      <c r="D181" s="14">
        <f>IF(C16&lt;5,"Confidential",D16)</f>
        <v>637601.96</v>
      </c>
      <c r="E181" s="16"/>
      <c r="F181" s="17"/>
      <c r="G181" s="14">
        <f>IF(C16&lt;5,"Confidential",G16)</f>
        <v>923665.97</v>
      </c>
      <c r="H181" s="18">
        <f>IF(C16&lt;5,"n/a",((G181-D181)/D181))</f>
        <v>0.44865610199818085</v>
      </c>
      <c r="I181" s="14">
        <f>IF(C16&lt;5,"Confidential",I16)</f>
        <v>5200339.01</v>
      </c>
      <c r="J181" s="14">
        <f>IF(C16&lt;5,"Confidential",J16)</f>
        <v>6837181.96</v>
      </c>
      <c r="K181" s="18">
        <f>IF(C16&lt;5,"n/a",((J181-I181)/I181))</f>
        <v>0.314756970046074</v>
      </c>
    </row>
    <row r="182" spans="1:11">
      <c r="A182" t="s">
        <v>19</v>
      </c>
      <c r="C182" s="1">
        <f>IF(C17&lt;5,"- c - ",C17)</f>
        <v>273</v>
      </c>
      <c r="D182" s="14">
        <f>IF(C17&lt;5,"Confidential",D17)</f>
        <v>1027661.8</v>
      </c>
      <c r="E182" s="16">
        <f>IF(AND([1]LocGen!C16&gt;0,[1]LocGen!C16&lt;5),"Confidential",Report!E17)</f>
        <v>1405297.8</v>
      </c>
      <c r="F182" s="17">
        <f>IF(AND([1]LocFood!C16&gt;0,[1]LocFood!C16&lt;5),"Confidential",Report!F17)</f>
        <v>0</v>
      </c>
      <c r="G182" s="14">
        <f>IF(C17&lt;5,"Confidential",G17)</f>
        <v>1405297.8</v>
      </c>
      <c r="H182" s="18">
        <f>IF(C17&lt;5,"n/a",((G182-D182)/D182))</f>
        <v>0.36747108825101799</v>
      </c>
      <c r="I182" s="14">
        <f>IF(C17&lt;5,"Confidential",I17)</f>
        <v>9455292.6000000015</v>
      </c>
      <c r="J182" s="14">
        <f>IF(C17&lt;5,"Confidential",J17)</f>
        <v>11570477</v>
      </c>
      <c r="K182" s="18">
        <f>IF(C17&lt;5,"n/a",((J182-I182)/I182))</f>
        <v>0.22370374873433299</v>
      </c>
    </row>
    <row r="183" spans="1:11">
      <c r="D183" s="14"/>
      <c r="E183" s="16"/>
      <c r="F183" s="17"/>
      <c r="G183" s="14"/>
      <c r="H183" s="18"/>
      <c r="I183" s="14"/>
      <c r="J183" s="14"/>
    </row>
    <row r="184" spans="1:11">
      <c r="A184" t="s">
        <v>25</v>
      </c>
      <c r="D184" s="14"/>
      <c r="E184" s="16"/>
      <c r="F184" s="17"/>
      <c r="G184" s="14"/>
      <c r="H184" s="18"/>
      <c r="I184" s="14"/>
      <c r="J184" s="14"/>
    </row>
    <row r="185" spans="1:11">
      <c r="B185" t="s">
        <v>26</v>
      </c>
      <c r="C185" s="1">
        <f>IF(C20&lt;5,"- c - ",C20)</f>
        <v>117</v>
      </c>
      <c r="D185" s="14">
        <f>IF(C20&lt;5,"Confidential",D20)</f>
        <v>7510867.0999999996</v>
      </c>
      <c r="E185" s="16"/>
      <c r="F185" s="17"/>
      <c r="G185" s="14">
        <f>IF(C20&lt;5,"Confidential",G20)</f>
        <v>9327389.5600000005</v>
      </c>
      <c r="H185" s="18">
        <f>IF(C20&lt;5,"n/a",((G185-D185)/D185))</f>
        <v>0.24185256320139134</v>
      </c>
      <c r="I185" s="14">
        <f>IF(C20&lt;5,"Confidential",I20)</f>
        <v>47988999</v>
      </c>
      <c r="J185" s="14">
        <f>IF(C20&lt;5,"Confidential",J20)</f>
        <v>59489647.560000002</v>
      </c>
      <c r="K185" s="18">
        <f>IF(C20&lt;5,"n/a",((J185-I185)/I185))</f>
        <v>0.23965177019008049</v>
      </c>
    </row>
    <row r="186" spans="1:11">
      <c r="A186" t="s">
        <v>19</v>
      </c>
      <c r="C186" s="1">
        <f>IF(C21&lt;5,"- c - ",C21)</f>
        <v>117</v>
      </c>
      <c r="D186" s="14">
        <f>IF(C21&lt;5,"Confidential",D21)</f>
        <v>7510867.0999999996</v>
      </c>
      <c r="E186" s="16" t="s">
        <v>154</v>
      </c>
      <c r="F186" s="17" t="str">
        <f>IF(AND([1]LocFood!C20&gt;0,[1]LocFood!C20&lt;5),"Confidential",Report!F21)</f>
        <v>Confidential</v>
      </c>
      <c r="G186" s="14">
        <f>IF(C21&lt;5,"Confidential",G21)</f>
        <v>9327389.5600000005</v>
      </c>
      <c r="H186" s="18">
        <f>IF(C21&lt;5,"n/a",((G186-D186)/D186))</f>
        <v>0.24185256320139134</v>
      </c>
      <c r="I186" s="14">
        <f>IF(C21&lt;5,"Confidential",I21)</f>
        <v>47988999</v>
      </c>
      <c r="J186" s="14">
        <f>IF(C21&lt;5,"Confidential",J21)</f>
        <v>59489647.560000002</v>
      </c>
      <c r="K186" s="18">
        <f>IF(C21&lt;5,"n/a",((J186-I186)/I186))</f>
        <v>0.23965177019008049</v>
      </c>
    </row>
    <row r="187" spans="1:11">
      <c r="D187" s="14"/>
      <c r="E187" s="16"/>
      <c r="F187" s="17"/>
      <c r="G187" s="14"/>
      <c r="H187" s="18"/>
      <c r="I187" s="14"/>
      <c r="J187" s="14"/>
    </row>
    <row r="188" spans="1:11">
      <c r="A188" t="s">
        <v>27</v>
      </c>
      <c r="D188" s="14"/>
      <c r="E188" s="16"/>
      <c r="F188" s="17"/>
      <c r="G188" s="14"/>
      <c r="H188" s="18"/>
      <c r="I188" s="14"/>
      <c r="J188" s="14"/>
    </row>
    <row r="189" spans="1:11">
      <c r="B189" t="s">
        <v>28</v>
      </c>
      <c r="C189" s="1">
        <f>IF(C24&lt;5,"- c - ",C24)</f>
        <v>359</v>
      </c>
      <c r="D189" s="14">
        <f>IF(C24&lt;5,"Confidential",D24)</f>
        <v>855323.32</v>
      </c>
      <c r="E189" s="16"/>
      <c r="F189" s="17"/>
      <c r="G189" s="14">
        <f>IF(C24&lt;5,"Confidential",G24)</f>
        <v>1192469.0499999998</v>
      </c>
      <c r="H189" s="18">
        <f>IF(C24&lt;5,"n/a",((G189-D189)/D189))</f>
        <v>0.39417343373731456</v>
      </c>
      <c r="I189" s="14">
        <f>IF(C24&lt;5,"Confidential",I24)</f>
        <v>7438940.6200000001</v>
      </c>
      <c r="J189" s="14">
        <f>IF(C24&lt;5,"Confidential",J24)</f>
        <v>9931891.2100000009</v>
      </c>
      <c r="K189" s="18">
        <f>IF(C24&lt;5,"n/a",((J189-I189)/I189))</f>
        <v>0.33512172194217632</v>
      </c>
    </row>
    <row r="190" spans="1:11">
      <c r="B190" t="s">
        <v>29</v>
      </c>
      <c r="C190" s="1">
        <f>IF(C25&lt;5,"- c - ",C25)</f>
        <v>197</v>
      </c>
      <c r="D190" s="14">
        <f>IF(C25&lt;5,"Confidential",D25)</f>
        <v>1986887.4</v>
      </c>
      <c r="E190" s="16"/>
      <c r="F190" s="17"/>
      <c r="G190" s="14">
        <f>IF(C25&lt;5,"Confidential",G25)</f>
        <v>2098140.0500000003</v>
      </c>
      <c r="H190" s="18">
        <f>IF(C25&lt;5,"n/a",((G190-D190)/D190))</f>
        <v>5.599343475629287E-2</v>
      </c>
      <c r="I190" s="14">
        <f>IF(C25&lt;5,"Confidential",I25)</f>
        <v>19206281.099999998</v>
      </c>
      <c r="J190" s="14">
        <f>IF(C25&lt;5,"Confidential",J25)</f>
        <v>21992980.450000003</v>
      </c>
      <c r="K190" s="18">
        <f>IF(C25&lt;5,"n/a",((J190-I190)/I190))</f>
        <v>0.14509312529014301</v>
      </c>
    </row>
    <row r="191" spans="1:11">
      <c r="B191" t="s">
        <v>30</v>
      </c>
      <c r="C191" s="1">
        <f>IF(C26&lt;5,"- c - ",C26)</f>
        <v>1720</v>
      </c>
      <c r="D191" s="14">
        <f>IF(C26&lt;5,"Confidential",D26)</f>
        <v>5263947.7</v>
      </c>
      <c r="E191" s="16"/>
      <c r="F191" s="17"/>
      <c r="G191" s="14">
        <f>IF(C26&lt;5,"Confidential",G26)</f>
        <v>5854020.6600000001</v>
      </c>
      <c r="H191" s="18">
        <f>IF(C26&lt;5,"n/a",((G191-D191)/D191))</f>
        <v>0.11209704078176916</v>
      </c>
      <c r="I191" s="14">
        <f>IF(C26&lt;5,"Confidential",I26)</f>
        <v>36969277.899999999</v>
      </c>
      <c r="J191" s="14">
        <f>IF(C26&lt;5,"Confidential",J26)</f>
        <v>45604778.159999996</v>
      </c>
      <c r="K191" s="18">
        <f>IF(C26&lt;5,"n/a",((J191-I191)/I191))</f>
        <v>0.2335858515646041</v>
      </c>
    </row>
    <row r="192" spans="1:11">
      <c r="A192" t="s">
        <v>19</v>
      </c>
      <c r="C192" s="1">
        <f>IF(C27&lt;5,"- c - ",C27)</f>
        <v>2276</v>
      </c>
      <c r="D192" s="14">
        <f>IF(C27&lt;5,"Confidential",D27)</f>
        <v>8106158.4000000004</v>
      </c>
      <c r="E192" s="16">
        <f>IF(AND([1]LocGen!C26&gt;0,[1]LocGen!C26&lt;5),"Confidential",Report!E27)</f>
        <v>9142274.9000000004</v>
      </c>
      <c r="F192" s="17">
        <f>IF(AND([1]LocFood!C26&gt;0,[1]LocFood!C26&lt;5),"Confidential",Report!F27)</f>
        <v>2354.96</v>
      </c>
      <c r="G192" s="14">
        <f>IF(C27&lt;5,"Confidential",G27)</f>
        <v>9144629.8600000013</v>
      </c>
      <c r="H192" s="18">
        <f>IF(C27&lt;5,"n/a",((G192-D192)/D192))</f>
        <v>0.12810895232444519</v>
      </c>
      <c r="I192" s="14">
        <f>IF(C27&lt;5,"Confidential",I27)</f>
        <v>63614500.100000001</v>
      </c>
      <c r="J192" s="14">
        <f>IF(C27&lt;5,"Confidential",J27)</f>
        <v>77529649.859999999</v>
      </c>
      <c r="K192" s="18">
        <f>IF(C27&lt;5,"n/a",((J192-I192)/I192))</f>
        <v>0.21874179217200196</v>
      </c>
    </row>
    <row r="193" spans="1:11">
      <c r="D193" s="14"/>
      <c r="E193" s="16"/>
      <c r="F193" s="17"/>
      <c r="G193" s="14"/>
      <c r="H193" s="18"/>
      <c r="I193" s="14"/>
      <c r="J193" s="14"/>
    </row>
    <row r="194" spans="1:11">
      <c r="A194" t="s">
        <v>31</v>
      </c>
      <c r="D194" s="14"/>
      <c r="E194" s="16"/>
      <c r="F194" s="17"/>
      <c r="G194" s="14"/>
      <c r="H194" s="18"/>
      <c r="I194" s="14"/>
      <c r="J194" s="14"/>
    </row>
    <row r="195" spans="1:11">
      <c r="B195" t="s">
        <v>137</v>
      </c>
      <c r="C195" s="1">
        <f>IF(C30&lt;5,"- c - ",C30)</f>
        <v>194</v>
      </c>
      <c r="D195" s="14">
        <f>IF(C30&lt;5,"Confidential",D30)</f>
        <v>367726.02</v>
      </c>
      <c r="E195" s="16"/>
      <c r="F195" s="17"/>
      <c r="G195" s="14">
        <f>IF(C30&lt;5,"Confidential",G30)</f>
        <v>339154.79</v>
      </c>
      <c r="H195" s="18">
        <f>IF(C30&lt;5,"n/a",((G195-D195)/D195))</f>
        <v>-7.7697058260930346E-2</v>
      </c>
      <c r="I195" s="14">
        <f>IF(C30&lt;5,"Confidential",I30)</f>
        <v>3406072.08</v>
      </c>
      <c r="J195" s="14">
        <f>IF(C30&lt;5,"Confidential",J30)</f>
        <v>3709062.1799999997</v>
      </c>
      <c r="K195" s="18">
        <f>IF(C30&lt;5,"n/a",((J195-I195)/I195))</f>
        <v>8.8955868485319792E-2</v>
      </c>
    </row>
    <row r="196" spans="1:11">
      <c r="B196" t="s">
        <v>138</v>
      </c>
      <c r="C196" s="1">
        <f>IF(C31&lt;5,"- c - ",C31)</f>
        <v>63</v>
      </c>
      <c r="D196" s="14">
        <f>IF(C31&lt;5,"Confidential",D31)</f>
        <v>121187.81</v>
      </c>
      <c r="E196" s="16"/>
      <c r="F196" s="17"/>
      <c r="G196" s="14">
        <f>IF(C31&lt;5,"Confidential",G31)</f>
        <v>147810.09</v>
      </c>
      <c r="H196" s="18">
        <f>IF(C31&lt;5,"n/a",((G196-D196)/D196))</f>
        <v>0.21967787024123961</v>
      </c>
      <c r="I196" s="14">
        <f>IF(C31&lt;5,"Confidential",I31)</f>
        <v>943426.15000000014</v>
      </c>
      <c r="J196" s="14">
        <f>IF(C31&lt;5,"Confidential",J31)</f>
        <v>1173450.52</v>
      </c>
      <c r="K196" s="18">
        <f>IF(C31&lt;5,"n/a",((J196-I196)/I196))</f>
        <v>0.24381809853373243</v>
      </c>
    </row>
    <row r="197" spans="1:11">
      <c r="B197" t="s">
        <v>34</v>
      </c>
      <c r="C197" s="1">
        <f>IF(C32&lt;5,"- c - ",C32)</f>
        <v>6</v>
      </c>
      <c r="D197" s="14">
        <f>IF(C32&lt;5,"Confidential",D32)</f>
        <v>3168.55</v>
      </c>
      <c r="E197" s="16"/>
      <c r="F197" s="17"/>
      <c r="G197" s="14">
        <f>IF(C32&lt;5,"Confidential",G32)</f>
        <v>5440.17</v>
      </c>
      <c r="H197" s="18">
        <f>IF(C32&lt;5,"n/a",((G197-D197)/D197))</f>
        <v>0.71692730113143233</v>
      </c>
      <c r="I197" s="14">
        <f>IF(C32&lt;5,"Confidential",I32)</f>
        <v>44240.62</v>
      </c>
      <c r="J197" s="14">
        <f>IF(C32&lt;5,"Confidential",J32)</f>
        <v>59533.039999999994</v>
      </c>
      <c r="K197" s="18">
        <f>IF(C32&lt;5,"n/a",((J197-I197)/I197))</f>
        <v>0.3456646855310796</v>
      </c>
    </row>
    <row r="198" spans="1:11">
      <c r="B198" t="s">
        <v>35</v>
      </c>
      <c r="C198" s="1">
        <f>IF(C33&lt;5,"- c - ",C33)</f>
        <v>30</v>
      </c>
      <c r="D198" s="14">
        <f>IF(C33&lt;5,"Confidential",D33)</f>
        <v>39353.480000000003</v>
      </c>
      <c r="E198" s="16"/>
      <c r="F198" s="17"/>
      <c r="G198" s="14">
        <f>IF(C33&lt;5,"Confidential",G33)</f>
        <v>39393.24</v>
      </c>
      <c r="H198" s="18">
        <f>IF(C33&lt;5,"n/a",((G198-D198)/D198))</f>
        <v>1.0103299631949896E-3</v>
      </c>
      <c r="I198" s="14">
        <f>IF(C33&lt;5,"Confidential",I33)</f>
        <v>385680.97</v>
      </c>
      <c r="J198" s="14">
        <f>IF(C33&lt;5,"Confidential",J33)</f>
        <v>433325.24</v>
      </c>
      <c r="K198" s="18">
        <f>IF(C33&lt;5,"n/a",((J198-I198)/I198))</f>
        <v>0.12353285151714906</v>
      </c>
    </row>
    <row r="199" spans="1:11">
      <c r="B199" t="s">
        <v>139</v>
      </c>
      <c r="C199" s="1">
        <f>IF(C34&lt;5,"- c - ",C34)</f>
        <v>21</v>
      </c>
      <c r="D199" s="14">
        <f>IF(C34&lt;5,"Confidential",D34)</f>
        <v>17431.05</v>
      </c>
      <c r="E199" s="16"/>
      <c r="F199" s="17"/>
      <c r="G199" s="14">
        <f>IF(C34&lt;5,"Confidential",G34)</f>
        <v>46990.03</v>
      </c>
      <c r="H199" s="18">
        <f>IF(C34&lt;5,"n/a",((G199-D199)/D199))</f>
        <v>1.6957658890313549</v>
      </c>
      <c r="I199" s="14">
        <f>IF(C34&lt;5,"Confidential",I34)</f>
        <v>168144.21</v>
      </c>
      <c r="J199" s="14">
        <f>IF(C34&lt;5,"Confidential",J34)</f>
        <v>239870.37</v>
      </c>
      <c r="K199" s="18">
        <f>IF(C34&lt;5,"n/a",((J199-I199)/I199))</f>
        <v>0.42657525941571228</v>
      </c>
    </row>
    <row r="200" spans="1:11">
      <c r="B200" t="s">
        <v>140</v>
      </c>
      <c r="C200" s="1">
        <f t="shared" ref="C200:C215" si="7">IF(C36&lt;5,"- c - ",C36)</f>
        <v>43</v>
      </c>
      <c r="D200" s="14">
        <f t="shared" ref="D200:D215" si="8">IF(C36&lt;5,"Confidential",D36)</f>
        <v>166020.62</v>
      </c>
      <c r="E200" s="16"/>
      <c r="F200" s="17"/>
      <c r="G200" s="14">
        <f t="shared" ref="G200:G215" si="9">IF(C36&lt;5,"Confidential",G36)</f>
        <v>167854.18</v>
      </c>
      <c r="H200" s="18">
        <f t="shared" ref="H200:H215" si="10">IF(C36&lt;5,"n/a",((G200-D200)/D200))</f>
        <v>1.1044170296436657E-2</v>
      </c>
      <c r="I200" s="14">
        <f t="shared" ref="I200:I215" si="11">IF(C36&lt;5,"Confidential",I36)</f>
        <v>1112509.05</v>
      </c>
      <c r="J200" s="14">
        <f t="shared" ref="J200:J215" si="12">IF(C36&lt;5,"Confidential",J36)</f>
        <v>1458740.6899999997</v>
      </c>
      <c r="K200" s="18">
        <f t="shared" ref="K200:K215" si="13">IF(C36&lt;5,"n/a",((J200-I200)/I200))</f>
        <v>0.31121691998820111</v>
      </c>
    </row>
    <row r="201" spans="1:11">
      <c r="B201" t="s">
        <v>141</v>
      </c>
      <c r="C201" s="1">
        <f t="shared" si="7"/>
        <v>10</v>
      </c>
      <c r="D201" s="14">
        <f t="shared" si="8"/>
        <v>65192.12</v>
      </c>
      <c r="E201" s="16"/>
      <c r="F201" s="17"/>
      <c r="G201" s="14">
        <f t="shared" si="9"/>
        <v>57488.41</v>
      </c>
      <c r="H201" s="18">
        <f t="shared" si="10"/>
        <v>-0.11816934316601453</v>
      </c>
      <c r="I201" s="14">
        <f t="shared" si="11"/>
        <v>545033.58000000007</v>
      </c>
      <c r="J201" s="14">
        <f t="shared" si="12"/>
        <v>681470.70000000007</v>
      </c>
      <c r="K201" s="18">
        <f t="shared" si="13"/>
        <v>0.25032791557540357</v>
      </c>
    </row>
    <row r="202" spans="1:11">
      <c r="B202" t="s">
        <v>40</v>
      </c>
      <c r="C202" s="1">
        <f t="shared" si="7"/>
        <v>237</v>
      </c>
      <c r="D202" s="14">
        <f t="shared" si="8"/>
        <v>530839.5</v>
      </c>
      <c r="E202" s="16"/>
      <c r="F202" s="17"/>
      <c r="G202" s="14">
        <f t="shared" si="9"/>
        <v>565063.48</v>
      </c>
      <c r="H202" s="18">
        <f t="shared" si="10"/>
        <v>6.4471426862545048E-2</v>
      </c>
      <c r="I202" s="14">
        <f t="shared" si="11"/>
        <v>3735296.61</v>
      </c>
      <c r="J202" s="14">
        <f t="shared" si="12"/>
        <v>4326119.9400000004</v>
      </c>
      <c r="K202" s="18">
        <f t="shared" si="13"/>
        <v>0.1581730694205836</v>
      </c>
    </row>
    <row r="203" spans="1:11">
      <c r="B203" t="s">
        <v>142</v>
      </c>
      <c r="C203" s="1">
        <f t="shared" si="7"/>
        <v>10</v>
      </c>
      <c r="D203" s="14">
        <f t="shared" si="8"/>
        <v>33518.720000000001</v>
      </c>
      <c r="E203" s="16"/>
      <c r="F203" s="17"/>
      <c r="G203" s="14">
        <f t="shared" si="9"/>
        <v>137998.48000000001</v>
      </c>
      <c r="H203" s="18">
        <f t="shared" si="10"/>
        <v>3.1170569759227083</v>
      </c>
      <c r="I203" s="14">
        <f t="shared" si="11"/>
        <v>1204465.67</v>
      </c>
      <c r="J203" s="14">
        <f t="shared" si="12"/>
        <v>1990292.1599999997</v>
      </c>
      <c r="K203" s="18">
        <f t="shared" si="13"/>
        <v>0.65242747018269087</v>
      </c>
    </row>
    <row r="204" spans="1:11">
      <c r="B204" t="s">
        <v>143</v>
      </c>
      <c r="C204" s="1">
        <f t="shared" si="7"/>
        <v>31</v>
      </c>
      <c r="D204" s="14">
        <f t="shared" si="8"/>
        <v>438230.2</v>
      </c>
      <c r="E204" s="16"/>
      <c r="F204" s="17"/>
      <c r="G204" s="14">
        <f t="shared" si="9"/>
        <v>126373.39000000001</v>
      </c>
      <c r="H204" s="18">
        <f t="shared" si="10"/>
        <v>-0.71162783851957256</v>
      </c>
      <c r="I204" s="14">
        <f t="shared" si="11"/>
        <v>1709782.28</v>
      </c>
      <c r="J204" s="14">
        <f t="shared" si="12"/>
        <v>1392893.3599999999</v>
      </c>
      <c r="K204" s="18">
        <f t="shared" si="13"/>
        <v>-0.18533875552856949</v>
      </c>
    </row>
    <row r="205" spans="1:11">
      <c r="B205" t="s">
        <v>144</v>
      </c>
      <c r="C205" s="1">
        <f t="shared" si="7"/>
        <v>33</v>
      </c>
      <c r="D205" s="14">
        <f t="shared" si="8"/>
        <v>201056.05</v>
      </c>
      <c r="E205" s="16"/>
      <c r="F205" s="17"/>
      <c r="G205" s="14">
        <f t="shared" si="9"/>
        <v>184334.76</v>
      </c>
      <c r="H205" s="18">
        <f t="shared" si="10"/>
        <v>-8.3167305833373228E-2</v>
      </c>
      <c r="I205" s="14">
        <f t="shared" si="11"/>
        <v>1501184.92</v>
      </c>
      <c r="J205" s="14">
        <f t="shared" si="12"/>
        <v>1593051.49</v>
      </c>
      <c r="K205" s="18">
        <f t="shared" si="13"/>
        <v>6.1196038393457927E-2</v>
      </c>
    </row>
    <row r="206" spans="1:11">
      <c r="B206" t="s">
        <v>145</v>
      </c>
      <c r="C206" s="1">
        <f t="shared" si="7"/>
        <v>123</v>
      </c>
      <c r="D206" s="14">
        <f t="shared" si="8"/>
        <v>1462258.7</v>
      </c>
      <c r="E206" s="16"/>
      <c r="F206" s="17"/>
      <c r="G206" s="14">
        <f t="shared" si="9"/>
        <v>1629678.26</v>
      </c>
      <c r="H206" s="18">
        <f t="shared" si="10"/>
        <v>0.11449380331948106</v>
      </c>
      <c r="I206" s="14">
        <f t="shared" si="11"/>
        <v>13967473.74</v>
      </c>
      <c r="J206" s="14">
        <f t="shared" si="12"/>
        <v>15620371.859999999</v>
      </c>
      <c r="K206" s="18">
        <f t="shared" si="13"/>
        <v>0.11833908914154144</v>
      </c>
    </row>
    <row r="207" spans="1:11">
      <c r="B207" t="s">
        <v>146</v>
      </c>
      <c r="C207" s="1">
        <f t="shared" si="7"/>
        <v>12</v>
      </c>
      <c r="D207" s="14">
        <f t="shared" si="8"/>
        <v>91071.84</v>
      </c>
      <c r="E207" s="16"/>
      <c r="F207" s="17"/>
      <c r="G207" s="14">
        <f t="shared" si="9"/>
        <v>75845.7</v>
      </c>
      <c r="H207" s="18">
        <f t="shared" si="10"/>
        <v>-0.16718823293786531</v>
      </c>
      <c r="I207" s="14">
        <f t="shared" si="11"/>
        <v>746934.54999999993</v>
      </c>
      <c r="J207" s="14">
        <f t="shared" si="12"/>
        <v>983488.46</v>
      </c>
      <c r="K207" s="18">
        <f t="shared" si="13"/>
        <v>0.31669964925307048</v>
      </c>
    </row>
    <row r="208" spans="1:11">
      <c r="B208" t="s">
        <v>147</v>
      </c>
      <c r="C208" s="1">
        <f t="shared" si="7"/>
        <v>222</v>
      </c>
      <c r="D208" s="14">
        <f t="shared" si="8"/>
        <v>903750.25</v>
      </c>
      <c r="E208" s="16"/>
      <c r="F208" s="17"/>
      <c r="G208" s="14">
        <f t="shared" si="9"/>
        <v>1007760.6000000001</v>
      </c>
      <c r="H208" s="18">
        <f t="shared" si="10"/>
        <v>0.11508749236860526</v>
      </c>
      <c r="I208" s="14">
        <f t="shared" si="11"/>
        <v>6153625.0099999998</v>
      </c>
      <c r="J208" s="14">
        <f t="shared" si="12"/>
        <v>7568336.3599999994</v>
      </c>
      <c r="K208" s="18">
        <f t="shared" si="13"/>
        <v>0.22989885599155149</v>
      </c>
    </row>
    <row r="209" spans="1:11">
      <c r="B209" t="s">
        <v>148</v>
      </c>
      <c r="C209" s="1">
        <f t="shared" si="7"/>
        <v>130</v>
      </c>
      <c r="D209" s="14">
        <f t="shared" si="8"/>
        <v>229089.7</v>
      </c>
      <c r="E209" s="16"/>
      <c r="F209" s="17"/>
      <c r="G209" s="14">
        <f t="shared" si="9"/>
        <v>303467.67</v>
      </c>
      <c r="H209" s="18">
        <f t="shared" si="10"/>
        <v>0.32466745558617416</v>
      </c>
      <c r="I209" s="14">
        <f t="shared" si="11"/>
        <v>1929133.76</v>
      </c>
      <c r="J209" s="14">
        <f t="shared" si="12"/>
        <v>2264140.7199999997</v>
      </c>
      <c r="K209" s="18">
        <f t="shared" si="13"/>
        <v>0.17365667790708289</v>
      </c>
    </row>
    <row r="210" spans="1:11">
      <c r="B210" t="s">
        <v>149</v>
      </c>
      <c r="C210" s="1">
        <f t="shared" si="7"/>
        <v>24</v>
      </c>
      <c r="D210" s="14">
        <f t="shared" si="8"/>
        <v>88600.68</v>
      </c>
      <c r="E210" s="16"/>
      <c r="F210" s="17"/>
      <c r="G210" s="14">
        <f t="shared" si="9"/>
        <v>1967142.8900000001</v>
      </c>
      <c r="H210" s="18">
        <f t="shared" si="10"/>
        <v>21.202345286740467</v>
      </c>
      <c r="I210" s="14">
        <f t="shared" si="11"/>
        <v>629280.04</v>
      </c>
      <c r="J210" s="14">
        <f t="shared" si="12"/>
        <v>13041286.09</v>
      </c>
      <c r="K210" s="18">
        <f t="shared" si="13"/>
        <v>19.724137523891589</v>
      </c>
    </row>
    <row r="211" spans="1:11">
      <c r="B211" t="s">
        <v>150</v>
      </c>
      <c r="C211" s="1">
        <f t="shared" si="7"/>
        <v>20</v>
      </c>
      <c r="D211" s="14">
        <f t="shared" si="8"/>
        <v>65508.53</v>
      </c>
      <c r="E211" s="16"/>
      <c r="F211" s="17"/>
      <c r="G211" s="14">
        <f t="shared" si="9"/>
        <v>64320.22</v>
      </c>
      <c r="H211" s="18">
        <f t="shared" si="10"/>
        <v>-1.8139775079672796E-2</v>
      </c>
      <c r="I211" s="14">
        <f t="shared" si="11"/>
        <v>528564.32999999996</v>
      </c>
      <c r="J211" s="14">
        <f t="shared" si="12"/>
        <v>662685.41999999993</v>
      </c>
      <c r="K211" s="18">
        <f t="shared" si="13"/>
        <v>0.2537460104430429</v>
      </c>
    </row>
    <row r="212" spans="1:11">
      <c r="B212" t="s">
        <v>151</v>
      </c>
      <c r="C212" s="1">
        <f t="shared" si="7"/>
        <v>52</v>
      </c>
      <c r="D212" s="14">
        <f t="shared" si="8"/>
        <v>578707.44999999995</v>
      </c>
      <c r="E212" s="16"/>
      <c r="F212" s="17"/>
      <c r="G212" s="14">
        <f t="shared" si="9"/>
        <v>182265.19</v>
      </c>
      <c r="H212" s="18">
        <f t="shared" si="10"/>
        <v>-0.68504779055462306</v>
      </c>
      <c r="I212" s="14">
        <f t="shared" si="11"/>
        <v>1897099.88</v>
      </c>
      <c r="J212" s="14">
        <f t="shared" si="12"/>
        <v>1372009.75</v>
      </c>
      <c r="K212" s="18">
        <f t="shared" si="13"/>
        <v>-0.27678570619065135</v>
      </c>
    </row>
    <row r="213" spans="1:11">
      <c r="B213" t="s">
        <v>152</v>
      </c>
      <c r="C213" s="1">
        <f t="shared" si="7"/>
        <v>71</v>
      </c>
      <c r="D213" s="14">
        <f t="shared" si="8"/>
        <v>224844.79999999999</v>
      </c>
      <c r="E213" s="16"/>
      <c r="F213" s="17"/>
      <c r="G213" s="14">
        <f t="shared" si="9"/>
        <v>205266.96000000002</v>
      </c>
      <c r="H213" s="18">
        <f t="shared" si="10"/>
        <v>-8.7072683024023545E-2</v>
      </c>
      <c r="I213" s="14">
        <f t="shared" si="11"/>
        <v>1537456</v>
      </c>
      <c r="J213" s="14">
        <f t="shared" si="12"/>
        <v>1501177.53</v>
      </c>
      <c r="K213" s="18">
        <f t="shared" si="13"/>
        <v>-2.3596428125422758E-2</v>
      </c>
    </row>
    <row r="214" spans="1:11">
      <c r="B214" t="s">
        <v>153</v>
      </c>
      <c r="C214" s="1">
        <f t="shared" si="7"/>
        <v>140</v>
      </c>
      <c r="D214" s="14">
        <f t="shared" si="8"/>
        <v>285642.64</v>
      </c>
      <c r="E214" s="16"/>
      <c r="F214" s="17"/>
      <c r="G214" s="14">
        <f t="shared" si="9"/>
        <v>280869.55</v>
      </c>
      <c r="H214" s="18">
        <f t="shared" si="10"/>
        <v>-1.6710005200904269E-2</v>
      </c>
      <c r="I214" s="14">
        <f t="shared" si="11"/>
        <v>2024311.3200000003</v>
      </c>
      <c r="J214" s="14">
        <f t="shared" si="12"/>
        <v>2245836.7400000002</v>
      </c>
      <c r="K214" s="18">
        <f t="shared" si="13"/>
        <v>0.10943248590834333</v>
      </c>
    </row>
    <row r="215" spans="1:11">
      <c r="A215" t="s">
        <v>19</v>
      </c>
      <c r="C215" s="1">
        <f t="shared" si="7"/>
        <v>1472</v>
      </c>
      <c r="D215" s="14">
        <f t="shared" si="8"/>
        <v>5913198.7000000002</v>
      </c>
      <c r="E215" s="16">
        <f>IF(AND([1]LocGen!C50&gt;0,[1]LocGen!C50&lt;5),"Confidential",Report!E51)</f>
        <v>7436621.0999999996</v>
      </c>
      <c r="F215" s="17">
        <f>IF(AND([1]LocFood!C50&gt;0,[1]LocFood!C50&lt;5),"Confidential",Report!F51)</f>
        <v>97896.98</v>
      </c>
      <c r="G215" s="14">
        <f t="shared" si="9"/>
        <v>7534518.0800000001</v>
      </c>
      <c r="H215" s="18">
        <f t="shared" si="10"/>
        <v>0.27418652107868452</v>
      </c>
      <c r="I215" s="14">
        <f t="shared" si="11"/>
        <v>44169714.800000004</v>
      </c>
      <c r="J215" s="14">
        <f t="shared" si="12"/>
        <v>62317142.579999998</v>
      </c>
      <c r="K215" s="18">
        <f t="shared" si="13"/>
        <v>0.41085680227213039</v>
      </c>
    </row>
    <row r="216" spans="1:11">
      <c r="D216" s="14"/>
      <c r="E216" s="16"/>
      <c r="F216" s="17"/>
      <c r="G216" s="14"/>
      <c r="H216" s="18"/>
      <c r="I216" s="14"/>
      <c r="J216" s="14"/>
    </row>
    <row r="217" spans="1:11">
      <c r="A217" t="s">
        <v>53</v>
      </c>
      <c r="D217" s="14"/>
      <c r="E217" s="16"/>
      <c r="F217" s="17"/>
      <c r="G217" s="14"/>
      <c r="H217" s="18"/>
      <c r="I217" s="14"/>
      <c r="J217" s="14"/>
    </row>
    <row r="218" spans="1:11">
      <c r="B218" t="s">
        <v>54</v>
      </c>
      <c r="C218" s="1">
        <f>IF(C54&lt;5,"- c - ",C54)</f>
        <v>1235</v>
      </c>
      <c r="D218" s="14">
        <f>IF(C54&lt;5,"Confidential",D54)</f>
        <v>13248845</v>
      </c>
      <c r="E218" s="16"/>
      <c r="F218" s="17"/>
      <c r="G218" s="14">
        <f>IF(C54&lt;5,"Confidential",G54)</f>
        <v>14520055.640000001</v>
      </c>
      <c r="H218" s="18">
        <f>IF(C54&lt;5,"n/a",((G218-D218)/D218))</f>
        <v>9.5948789498254416E-2</v>
      </c>
      <c r="I218" s="14">
        <f>IF(C54&lt;5,"Confidential",I54)</f>
        <v>99489512</v>
      </c>
      <c r="J218" s="14">
        <f>IF(C54&lt;5,"Confidential",J54)</f>
        <v>117099501.64</v>
      </c>
      <c r="K218" s="18">
        <f>IF(C54&lt;5,"n/a",((J218-I218)/I218))</f>
        <v>0.17700347791433535</v>
      </c>
    </row>
    <row r="219" spans="1:11">
      <c r="B219" t="s">
        <v>55</v>
      </c>
      <c r="C219" s="1">
        <f>IF(C55&lt;5,"- c - ",C55)</f>
        <v>425</v>
      </c>
      <c r="D219" s="14">
        <f>IF(C55&lt;5,"Confidential",D55)</f>
        <v>2406883.6</v>
      </c>
      <c r="E219" s="16"/>
      <c r="F219" s="17"/>
      <c r="G219" s="14">
        <f>IF(C55&lt;5,"Confidential",G55)</f>
        <v>2505487.87</v>
      </c>
      <c r="H219" s="18">
        <f>IF(C55&lt;5,"n/a",((G219-D219)/D219))</f>
        <v>4.0967610564964591E-2</v>
      </c>
      <c r="I219" s="14">
        <f>IF(C55&lt;5,"Confidential",I55)</f>
        <v>19181569.100000001</v>
      </c>
      <c r="J219" s="14">
        <f>IF(C55&lt;5,"Confidential",J55)</f>
        <v>20859717.170000002</v>
      </c>
      <c r="K219" s="18">
        <f>IF(C55&lt;5,"n/a",((J219-I219)/I219))</f>
        <v>8.7487528327387987E-2</v>
      </c>
    </row>
    <row r="220" spans="1:11">
      <c r="B220" t="s">
        <v>56</v>
      </c>
      <c r="C220" s="1">
        <f>IF(C56&lt;5,"- c - ",C56)</f>
        <v>201</v>
      </c>
      <c r="D220" s="14">
        <f>IF(C56&lt;5,"Confidential",D56)</f>
        <v>1304968.5</v>
      </c>
      <c r="E220" s="16"/>
      <c r="F220" s="17"/>
      <c r="G220" s="14">
        <f>IF(C56&lt;5,"Confidential",G56)</f>
        <v>1547552.19</v>
      </c>
      <c r="H220" s="18">
        <f>IF(C56&lt;5,"n/a",((G220-D220)/D220))</f>
        <v>0.18589237211472917</v>
      </c>
      <c r="I220" s="14">
        <f>IF(C56&lt;5,"Confidential",I56)</f>
        <v>9557558.5</v>
      </c>
      <c r="J220" s="14">
        <f>IF(C56&lt;5,"Confidential",J56)</f>
        <v>10980409.389999999</v>
      </c>
      <c r="K220" s="18">
        <f>IF(C56&lt;5,"n/a",((J220-I220)/I220))</f>
        <v>0.14887179503008</v>
      </c>
    </row>
    <row r="221" spans="1:11">
      <c r="A221" t="s">
        <v>19</v>
      </c>
      <c r="C221" s="1">
        <f>IF(C57&lt;5,"- c - ",C57)</f>
        <v>1861</v>
      </c>
      <c r="D221" s="14">
        <f>IF(C57&lt;5,"Confidential",D57)</f>
        <v>16960697</v>
      </c>
      <c r="E221" s="16">
        <f>IF(AND([1]LocGen!C56&gt;0,[1]LocGen!C56&lt;5),"Confidential",Report!E57)</f>
        <v>18404139</v>
      </c>
      <c r="F221" s="17">
        <f>IF(AND([1]LocFood!C56&gt;0,[1]LocFood!C56&lt;5),"Confidential",Report!F57)</f>
        <v>168956.4</v>
      </c>
      <c r="G221" s="14">
        <f>IF(C57&lt;5,"Confidential",G57)</f>
        <v>18573095.399999999</v>
      </c>
      <c r="H221" s="18">
        <f>IF(C57&lt;5,"n/a",((G221-D221)/D221))</f>
        <v>9.506675344769136E-2</v>
      </c>
      <c r="I221" s="14">
        <f>IF(C57&lt;5,"Confidential",I57)</f>
        <v>128228640</v>
      </c>
      <c r="J221" s="14">
        <f>IF(C57&lt;5,"Confidential",J57)</f>
        <v>148939626.40000001</v>
      </c>
      <c r="K221" s="18">
        <f>IF(C57&lt;5,"n/a",((J221-I221)/I221))</f>
        <v>0.1615160731643103</v>
      </c>
    </row>
    <row r="222" spans="1:11">
      <c r="D222" s="14"/>
      <c r="E222" s="16"/>
      <c r="F222" s="17"/>
      <c r="G222" s="14"/>
      <c r="H222" s="18"/>
      <c r="I222" s="14"/>
      <c r="J222" s="14"/>
    </row>
    <row r="223" spans="1:11">
      <c r="A223" t="s">
        <v>57</v>
      </c>
      <c r="D223" s="14"/>
      <c r="E223" s="16"/>
      <c r="F223" s="17"/>
      <c r="G223" s="14"/>
      <c r="H223" s="18"/>
      <c r="I223" s="14"/>
      <c r="J223" s="14"/>
    </row>
    <row r="224" spans="1:11">
      <c r="B224" t="s">
        <v>58</v>
      </c>
      <c r="C224" s="1">
        <f t="shared" ref="C224:C236" si="14">IF(C60&lt;5,"- c - ",C60)</f>
        <v>1360</v>
      </c>
      <c r="D224" s="14">
        <f t="shared" ref="D224:D236" si="15">IF(C60&lt;5,"Confidential",D60)</f>
        <v>31123218</v>
      </c>
      <c r="E224" s="16">
        <f>IF(AND([1]LocGen!C59&gt;0,[1]LocGen!C59&lt;5),"Confidential",Report!E60)</f>
        <v>35662911</v>
      </c>
      <c r="F224" s="17">
        <f>IF(AND([1]LocFood!C59&gt;0,[1]LocFood!C59&lt;5),"Confidential",Report!F60)</f>
        <v>1390.2</v>
      </c>
      <c r="G224" s="14">
        <f t="shared" ref="G224:G236" si="16">IF(C60&lt;5,"Confidential",G60)</f>
        <v>35664301.200000003</v>
      </c>
      <c r="H224" s="18">
        <f t="shared" ref="H224:H236" si="17">IF(C60&lt;5,"n/a",((G224-D224)/D224))</f>
        <v>0.14590660901453067</v>
      </c>
      <c r="I224" s="14">
        <f t="shared" ref="I224:I236" si="18">IF(C60&lt;5,"Confidential",I60)</f>
        <v>232686979</v>
      </c>
      <c r="J224" s="14">
        <f t="shared" ref="J224:J236" si="19">IF(C60&lt;5,"Confidential",J60)</f>
        <v>263711769.19999999</v>
      </c>
      <c r="K224" s="18">
        <f t="shared" ref="K224:K236" si="20">IF(C60&lt;5,"n/a",((J224-I224)/I224))</f>
        <v>0.13333273023412276</v>
      </c>
    </row>
    <row r="225" spans="1:11">
      <c r="B225" t="s">
        <v>59</v>
      </c>
      <c r="C225" s="1">
        <f t="shared" si="14"/>
        <v>407</v>
      </c>
      <c r="D225" s="14">
        <f t="shared" si="15"/>
        <v>5501648.5</v>
      </c>
      <c r="E225" s="16">
        <f>IF(AND([1]LocGen!C60&gt;0,[1]LocGen!C60&lt;5),"Confidential",Report!E61)</f>
        <v>5652725.2000000002</v>
      </c>
      <c r="F225" s="17">
        <f>IF(AND([1]LocFood!C60&gt;0,[1]LocFood!C60&lt;5),"Confidential",Report!F61)</f>
        <v>3957.4</v>
      </c>
      <c r="G225" s="14">
        <f t="shared" si="16"/>
        <v>5656682.6000000006</v>
      </c>
      <c r="H225" s="18">
        <f t="shared" si="17"/>
        <v>2.8179571995557432E-2</v>
      </c>
      <c r="I225" s="14">
        <f t="shared" si="18"/>
        <v>45094606</v>
      </c>
      <c r="J225" s="14">
        <f t="shared" si="19"/>
        <v>44731585.5</v>
      </c>
      <c r="K225" s="18">
        <f t="shared" si="20"/>
        <v>-8.0501978440614391E-3</v>
      </c>
    </row>
    <row r="226" spans="1:11">
      <c r="B226" t="s">
        <v>60</v>
      </c>
      <c r="C226" s="1">
        <f t="shared" si="14"/>
        <v>239</v>
      </c>
      <c r="D226" s="14">
        <f t="shared" si="15"/>
        <v>5104515.0999999996</v>
      </c>
      <c r="E226" s="16" t="s">
        <v>154</v>
      </c>
      <c r="F226" s="17" t="str">
        <f>IF(AND([1]LocFood!C61&gt;0,[1]LocFood!C61&lt;5),"Confidential",Report!F62)</f>
        <v>Confidential</v>
      </c>
      <c r="G226" s="14">
        <f t="shared" si="16"/>
        <v>2775157.46</v>
      </c>
      <c r="H226" s="18">
        <f t="shared" si="17"/>
        <v>-0.45633279447052666</v>
      </c>
      <c r="I226" s="14">
        <f t="shared" si="18"/>
        <v>37418623.399999999</v>
      </c>
      <c r="J226" s="14">
        <f t="shared" si="19"/>
        <v>22706911.360000003</v>
      </c>
      <c r="K226" s="18">
        <f t="shared" si="20"/>
        <v>-0.39316550699190062</v>
      </c>
    </row>
    <row r="227" spans="1:11">
      <c r="B227" t="s">
        <v>61</v>
      </c>
      <c r="C227" s="1">
        <f t="shared" si="14"/>
        <v>527</v>
      </c>
      <c r="D227" s="14">
        <f t="shared" si="15"/>
        <v>15628084</v>
      </c>
      <c r="E227" s="16">
        <f>IF(AND([1]LocGen!C62&gt;0,[1]LocGen!C62&lt;5),"Confidential",Report!E63)</f>
        <v>16911148</v>
      </c>
      <c r="F227" s="17">
        <f>IF(AND([1]LocFood!C62&gt;0,[1]LocFood!C62&lt;5),"Confidential",Report!F63)</f>
        <v>58916.21</v>
      </c>
      <c r="G227" s="14">
        <f t="shared" si="16"/>
        <v>16970064.210000001</v>
      </c>
      <c r="H227" s="18">
        <f t="shared" si="17"/>
        <v>8.5869784805354316E-2</v>
      </c>
      <c r="I227" s="14">
        <f t="shared" si="18"/>
        <v>127249984</v>
      </c>
      <c r="J227" s="14">
        <f t="shared" si="19"/>
        <v>138773033.21000001</v>
      </c>
      <c r="K227" s="18">
        <f t="shared" si="20"/>
        <v>9.0554425609986777E-2</v>
      </c>
    </row>
    <row r="228" spans="1:11">
      <c r="B228" t="s">
        <v>62</v>
      </c>
      <c r="C228" s="1">
        <f t="shared" si="14"/>
        <v>891</v>
      </c>
      <c r="D228" s="14">
        <f t="shared" si="15"/>
        <v>22376492</v>
      </c>
      <c r="E228" s="16">
        <f>IF(AND([1]LocGen!C63&gt;0,[1]LocGen!C63&lt;5),"Confidential",Report!E64)</f>
        <v>7423409.7999999998</v>
      </c>
      <c r="F228" s="17">
        <f>IF(AND([1]LocFood!C63&gt;0,[1]LocFood!C63&lt;5),"Confidential",Report!F64)</f>
        <v>9312399</v>
      </c>
      <c r="G228" s="14">
        <f t="shared" si="16"/>
        <v>16735808.800000001</v>
      </c>
      <c r="H228" s="18">
        <f t="shared" si="17"/>
        <v>-0.25208076404469471</v>
      </c>
      <c r="I228" s="14">
        <f t="shared" si="18"/>
        <v>160533518</v>
      </c>
      <c r="J228" s="14">
        <f t="shared" si="19"/>
        <v>171676456.80000001</v>
      </c>
      <c r="K228" s="18">
        <f t="shared" si="20"/>
        <v>6.9411914339284661E-2</v>
      </c>
    </row>
    <row r="229" spans="1:11">
      <c r="B229" t="s">
        <v>63</v>
      </c>
      <c r="C229" s="1">
        <f t="shared" si="14"/>
        <v>324</v>
      </c>
      <c r="D229" s="14">
        <f t="shared" si="15"/>
        <v>2775279</v>
      </c>
      <c r="E229" s="16">
        <f>IF(AND([1]LocGen!C64&gt;0,[1]LocGen!C64&lt;5),"Confidential",Report!E65)</f>
        <v>2568471.2000000002</v>
      </c>
      <c r="F229" s="17">
        <f>IF(AND([1]LocFood!C64&gt;0,[1]LocFood!C64&lt;5),"Confidential",Report!F65)</f>
        <v>79803.66</v>
      </c>
      <c r="G229" s="14">
        <f t="shared" si="16"/>
        <v>2648274.8600000003</v>
      </c>
      <c r="H229" s="18">
        <f t="shared" si="17"/>
        <v>-4.5762656655420828E-2</v>
      </c>
      <c r="I229" s="14">
        <f t="shared" si="18"/>
        <v>20342040.299999997</v>
      </c>
      <c r="J229" s="14">
        <f t="shared" si="19"/>
        <v>20899711.460000001</v>
      </c>
      <c r="K229" s="18">
        <f t="shared" si="20"/>
        <v>2.7414711197873497E-2</v>
      </c>
    </row>
    <row r="230" spans="1:11">
      <c r="B230" t="s">
        <v>64</v>
      </c>
      <c r="C230" s="1">
        <f t="shared" si="14"/>
        <v>456</v>
      </c>
      <c r="D230" s="14">
        <f t="shared" si="15"/>
        <v>7177878.4000000004</v>
      </c>
      <c r="E230" s="16">
        <f>IF(AND([1]LocGen!C65&gt;0,[1]LocGen!C65&lt;5),"Confidential",Report!E66)</f>
        <v>5722702.0999999996</v>
      </c>
      <c r="F230" s="17">
        <f>IF(AND([1]LocFood!C65&gt;0,[1]LocFood!C65&lt;5),"Confidential",Report!F66)</f>
        <v>1192827.5</v>
      </c>
      <c r="G230" s="14">
        <f t="shared" si="16"/>
        <v>6915529.5999999996</v>
      </c>
      <c r="H230" s="18">
        <f t="shared" si="17"/>
        <v>-3.6549630041099714E-2</v>
      </c>
      <c r="I230" s="14">
        <f t="shared" si="18"/>
        <v>55309905</v>
      </c>
      <c r="J230" s="14">
        <f t="shared" si="19"/>
        <v>59114138.000000007</v>
      </c>
      <c r="K230" s="18">
        <f t="shared" si="20"/>
        <v>6.8780320631539826E-2</v>
      </c>
    </row>
    <row r="231" spans="1:11">
      <c r="B231" t="s">
        <v>65</v>
      </c>
      <c r="C231" s="1">
        <f t="shared" si="14"/>
        <v>654</v>
      </c>
      <c r="D231" s="14">
        <f t="shared" si="15"/>
        <v>4428919.0999999996</v>
      </c>
      <c r="E231" s="16">
        <f>IF(AND([1]LocGen!C66&gt;0,[1]LocGen!C66&lt;5),"Confidential",Report!E67)</f>
        <v>4432734.8</v>
      </c>
      <c r="F231" s="17">
        <f>IF(AND([1]LocFood!C66&gt;0,[1]LocFood!C66&lt;5),"Confidential",Report!F67)</f>
        <v>943.5</v>
      </c>
      <c r="G231" s="14">
        <f t="shared" si="16"/>
        <v>4433678.3</v>
      </c>
      <c r="H231" s="18">
        <f t="shared" si="17"/>
        <v>1.0745737035477091E-3</v>
      </c>
      <c r="I231" s="14">
        <f t="shared" si="18"/>
        <v>46887633.300000004</v>
      </c>
      <c r="J231" s="14">
        <f t="shared" si="19"/>
        <v>46549079.499999993</v>
      </c>
      <c r="K231" s="18">
        <f t="shared" si="20"/>
        <v>-7.2205350573753928E-3</v>
      </c>
    </row>
    <row r="232" spans="1:11">
      <c r="B232" t="s">
        <v>66</v>
      </c>
      <c r="C232" s="1">
        <f t="shared" si="14"/>
        <v>469</v>
      </c>
      <c r="D232" s="14">
        <f t="shared" si="15"/>
        <v>3488427.1</v>
      </c>
      <c r="E232" s="16">
        <f>IF(AND([1]LocGen!C67&gt;0,[1]LocGen!C67&lt;5),"Confidential",Report!E68)</f>
        <v>3443982.8</v>
      </c>
      <c r="F232" s="17">
        <f>IF(AND([1]LocFood!C67&gt;0,[1]LocFood!C67&lt;5),"Confidential",Report!F68)</f>
        <v>4573.21</v>
      </c>
      <c r="G232" s="14">
        <f t="shared" si="16"/>
        <v>3448556.01</v>
      </c>
      <c r="H232" s="18">
        <f t="shared" si="17"/>
        <v>-1.1429532238182737E-2</v>
      </c>
      <c r="I232" s="14">
        <f t="shared" si="18"/>
        <v>34201404.200000003</v>
      </c>
      <c r="J232" s="14">
        <f t="shared" si="19"/>
        <v>35177370.009999998</v>
      </c>
      <c r="K232" s="18">
        <f t="shared" si="20"/>
        <v>2.8535840350086997E-2</v>
      </c>
    </row>
    <row r="233" spans="1:11">
      <c r="B233" t="s">
        <v>67</v>
      </c>
      <c r="C233" s="1">
        <f t="shared" si="14"/>
        <v>112</v>
      </c>
      <c r="D233" s="14">
        <f t="shared" si="15"/>
        <v>33867046</v>
      </c>
      <c r="E233" s="16">
        <f>IF(AND([1]LocGen!C68&gt;0,[1]LocGen!C68&lt;5),"Confidential",Report!E69)</f>
        <v>21658779</v>
      </c>
      <c r="F233" s="17">
        <f>IF(AND([1]LocFood!C68&gt;0,[1]LocFood!C68&lt;5),"Confidential",Report!F69)</f>
        <v>10162211</v>
      </c>
      <c r="G233" s="14">
        <f t="shared" si="16"/>
        <v>31820990</v>
      </c>
      <c r="H233" s="18">
        <f t="shared" si="17"/>
        <v>-6.0414362681646343E-2</v>
      </c>
      <c r="I233" s="14">
        <f t="shared" si="18"/>
        <v>279289383</v>
      </c>
      <c r="J233" s="14">
        <f t="shared" si="19"/>
        <v>299625288</v>
      </c>
      <c r="K233" s="18">
        <f t="shared" si="20"/>
        <v>7.2813025620812807E-2</v>
      </c>
    </row>
    <row r="234" spans="1:11">
      <c r="B234" t="s">
        <v>68</v>
      </c>
      <c r="C234" s="1">
        <f t="shared" si="14"/>
        <v>1298</v>
      </c>
      <c r="D234" s="14">
        <f t="shared" si="15"/>
        <v>4370815.4000000004</v>
      </c>
      <c r="E234" s="16">
        <f>IF(AND([1]LocGen!C69&gt;0,[1]LocGen!C69&lt;5),"Confidential",Report!E70)</f>
        <v>4760039.4000000004</v>
      </c>
      <c r="F234" s="17">
        <f>IF(AND([1]LocFood!C69&gt;0,[1]LocFood!C69&lt;5),"Confidential",Report!F70)</f>
        <v>9488.41</v>
      </c>
      <c r="G234" s="14">
        <f t="shared" si="16"/>
        <v>4769527.8100000005</v>
      </c>
      <c r="H234" s="18">
        <f t="shared" si="17"/>
        <v>9.1221516699149574E-2</v>
      </c>
      <c r="I234" s="14">
        <f t="shared" si="18"/>
        <v>38661915.799999997</v>
      </c>
      <c r="J234" s="14">
        <f t="shared" si="19"/>
        <v>40355944.310000002</v>
      </c>
      <c r="K234" s="18">
        <f t="shared" si="20"/>
        <v>4.3816465763447901E-2</v>
      </c>
    </row>
    <row r="235" spans="1:11">
      <c r="B235" t="s">
        <v>69</v>
      </c>
      <c r="C235" s="1">
        <f t="shared" si="14"/>
        <v>518</v>
      </c>
      <c r="D235" s="14">
        <f t="shared" si="15"/>
        <v>1808728.4</v>
      </c>
      <c r="E235" s="16">
        <f>IF(AND([1]LocGen!C70&gt;0,[1]LocGen!C70&lt;5),"Confidential",Report!E71)</f>
        <v>1354546.9</v>
      </c>
      <c r="F235" s="17">
        <f>IF(AND([1]LocFood!C70&gt;0,[1]LocFood!C70&lt;5),"Confidential",Report!F71)</f>
        <v>229292.04</v>
      </c>
      <c r="G235" s="14">
        <f t="shared" si="16"/>
        <v>1583838.94</v>
      </c>
      <c r="H235" s="18">
        <f t="shared" si="17"/>
        <v>-0.12433567140318025</v>
      </c>
      <c r="I235" s="14">
        <f t="shared" si="18"/>
        <v>15913216.6</v>
      </c>
      <c r="J235" s="14">
        <f t="shared" si="19"/>
        <v>15513542.24</v>
      </c>
      <c r="K235" s="18">
        <f t="shared" si="20"/>
        <v>-2.5115875064504523E-2</v>
      </c>
    </row>
    <row r="236" spans="1:11">
      <c r="A236" t="s">
        <v>19</v>
      </c>
      <c r="C236" s="1">
        <f t="shared" si="14"/>
        <v>7255</v>
      </c>
      <c r="D236" s="14">
        <f t="shared" si="15"/>
        <v>137651051</v>
      </c>
      <c r="E236" s="16">
        <f>IF(AND([1]LocGen!C71&gt;0,[1]LocGen!C71&lt;5),"Confidential",Report!E72)</f>
        <v>112366604</v>
      </c>
      <c r="F236" s="17">
        <f>IF(AND([1]LocFood!C71&gt;0,[1]LocFood!C71&lt;5),"Confidential",Report!F72)</f>
        <v>21055806</v>
      </c>
      <c r="G236" s="14">
        <f t="shared" si="16"/>
        <v>133422410</v>
      </c>
      <c r="H236" s="18">
        <f t="shared" si="17"/>
        <v>-3.0720005181798429E-2</v>
      </c>
      <c r="I236" s="14">
        <f t="shared" si="18"/>
        <v>1093589208</v>
      </c>
      <c r="J236" s="14">
        <f t="shared" si="19"/>
        <v>1158834830</v>
      </c>
      <c r="K236" s="18">
        <f t="shared" si="20"/>
        <v>5.9661911001594299E-2</v>
      </c>
    </row>
    <row r="237" spans="1:11">
      <c r="D237" s="14"/>
      <c r="E237" s="16"/>
      <c r="F237" s="17"/>
      <c r="G237" s="14"/>
      <c r="H237" s="18"/>
      <c r="I237" s="14"/>
      <c r="J237" s="14"/>
    </row>
    <row r="238" spans="1:11">
      <c r="A238" t="s">
        <v>70</v>
      </c>
      <c r="D238" s="14"/>
      <c r="E238" s="16"/>
      <c r="F238" s="17"/>
      <c r="G238" s="14"/>
      <c r="H238" s="18"/>
      <c r="I238" s="14"/>
      <c r="J238" s="14"/>
    </row>
    <row r="239" spans="1:11">
      <c r="B239" t="s">
        <v>71</v>
      </c>
      <c r="C239" s="1">
        <f>IF(C75&lt;5,"- c - ",C75)</f>
        <v>13</v>
      </c>
      <c r="D239" s="14">
        <f>IF(C75&lt;5,"Confidential",D75)</f>
        <v>602614.75</v>
      </c>
      <c r="E239" s="16"/>
      <c r="F239" s="17"/>
      <c r="G239" s="14">
        <f>IF(C75&lt;5,"Confidential",G75)</f>
        <v>64213.229999999996</v>
      </c>
      <c r="H239" s="18">
        <f>IF(C75&lt;5,"n/a",((G239-D239)/D239))</f>
        <v>-0.89344231949184783</v>
      </c>
      <c r="I239" s="14">
        <f>IF(C75&lt;5,"Confidential",I75)</f>
        <v>1276983.74</v>
      </c>
      <c r="J239" s="14">
        <f>IF(C75&lt;5,"Confidential",J75)</f>
        <v>710442.47000000009</v>
      </c>
      <c r="K239" s="18">
        <f>IF(C75&lt;5,"n/a",((J239-I239)/I239))</f>
        <v>-0.44365582133410714</v>
      </c>
    </row>
    <row r="240" spans="1:11">
      <c r="B240" t="s">
        <v>74</v>
      </c>
      <c r="C240" s="1">
        <f>IF(C78&lt;5,"- c - ",C78)</f>
        <v>109</v>
      </c>
      <c r="D240" s="14">
        <f>IF(C78&lt;5,"Confidential",D78)</f>
        <v>344860.51</v>
      </c>
      <c r="E240" s="16"/>
      <c r="F240" s="17"/>
      <c r="G240" s="14">
        <f>IF(C78&lt;5,"Confidential",G78)</f>
        <v>361471.2</v>
      </c>
      <c r="H240" s="18">
        <f>IF(C78&lt;5,"n/a",((G240-D240)/D240))</f>
        <v>4.8166402120091982E-2</v>
      </c>
      <c r="I240" s="14">
        <f>IF(C78&lt;5,"Confidential",I78)</f>
        <v>2384423.1500000004</v>
      </c>
      <c r="J240" s="14">
        <f>IF(C78&lt;5,"Confidential",J78)</f>
        <v>2817104.29</v>
      </c>
      <c r="K240" s="18">
        <f>IF(C78&lt;5,"n/a",((J240-I240)/I240))</f>
        <v>0.18146155811312251</v>
      </c>
    </row>
    <row r="241" spans="1:11">
      <c r="B241" t="s">
        <v>75</v>
      </c>
      <c r="C241" s="1">
        <f>IF(C79&lt;5,"- c - ",C79)</f>
        <v>6</v>
      </c>
      <c r="D241" s="14">
        <f>IF(C79&lt;5,"Confidential",D79)</f>
        <v>5164.43</v>
      </c>
      <c r="E241" s="16"/>
      <c r="F241" s="17"/>
      <c r="G241" s="14">
        <f>IF(C79&lt;5,"Confidential",G79)</f>
        <v>12525.45</v>
      </c>
      <c r="H241" s="18">
        <f>IF(C79&lt;5,"n/a",((G241-D241)/D241))</f>
        <v>1.42533057859241</v>
      </c>
      <c r="I241" s="14">
        <f>IF(C79&lt;5,"Confidential",I79)</f>
        <v>321757.30999999994</v>
      </c>
      <c r="J241" s="14">
        <f>IF(C79&lt;5,"Confidential",J79)</f>
        <v>709152.81999999983</v>
      </c>
      <c r="K241" s="18">
        <f>IF(C79&lt;5,"n/a",((J241-I241)/I241))</f>
        <v>1.2039990948457393</v>
      </c>
    </row>
    <row r="242" spans="1:11">
      <c r="B242" t="s">
        <v>78</v>
      </c>
      <c r="C242" s="1">
        <f>IF(C82&lt;5,"- c - ",C82)</f>
        <v>77</v>
      </c>
      <c r="D242" s="14">
        <f>IF(C82&lt;5,"Confidential",D82)</f>
        <v>312770.69</v>
      </c>
      <c r="E242" s="16"/>
      <c r="F242" s="17"/>
      <c r="G242" s="14">
        <f>IF(C82&lt;5,"Confidential",G82)</f>
        <v>390903.99</v>
      </c>
      <c r="H242" s="18">
        <f>IF(C82&lt;5,"n/a",((G242-D242)/D242))</f>
        <v>0.24981017243015957</v>
      </c>
      <c r="I242" s="14">
        <f>IF(C82&lt;5,"Confidential",I82)</f>
        <v>2280611.14</v>
      </c>
      <c r="J242" s="14">
        <f>IF(C82&lt;5,"Confidential",J82)</f>
        <v>2969284.1399999997</v>
      </c>
      <c r="K242" s="18">
        <f>IF(C82&lt;5,"n/a",((J242-I242)/I242))</f>
        <v>0.30196862056895835</v>
      </c>
    </row>
    <row r="243" spans="1:11">
      <c r="B243" t="s">
        <v>80</v>
      </c>
      <c r="C243" s="1">
        <f>IF(C84&lt;5,"- c - ",C84)</f>
        <v>8</v>
      </c>
      <c r="D243" s="14">
        <f>IF(C84&lt;5,"Confidential",D84)</f>
        <v>1198069.8</v>
      </c>
      <c r="E243" s="16"/>
      <c r="F243" s="17"/>
      <c r="G243" s="14">
        <f>IF(C84&lt;5,"Confidential",G84)</f>
        <v>1410267.3</v>
      </c>
      <c r="H243" s="18">
        <f>IF(C84&lt;5,"n/a",((G243-D243)/D243))</f>
        <v>0.17711614131330244</v>
      </c>
      <c r="I243" s="14">
        <f>IF(C84&lt;5,"Confidential",I84)</f>
        <v>6219993.3799999999</v>
      </c>
      <c r="J243" s="14">
        <f>IF(C84&lt;5,"Confidential",J84)</f>
        <v>9051301.3000000007</v>
      </c>
      <c r="K243" s="18">
        <f>IF(C84&lt;5,"n/a",((J243-I243)/I243))</f>
        <v>0.45519468382456718</v>
      </c>
    </row>
    <row r="244" spans="1:11">
      <c r="B244" t="s">
        <v>81</v>
      </c>
      <c r="C244" s="1">
        <f>IF(C85&lt;5,"- c - ",C85)</f>
        <v>38</v>
      </c>
      <c r="D244" s="14">
        <f>IF(C85&lt;5,"Confidential",D85)</f>
        <v>191009.45</v>
      </c>
      <c r="E244" s="16"/>
      <c r="F244" s="17"/>
      <c r="G244" s="14">
        <f>IF(C85&lt;5,"Confidential",G85)</f>
        <v>185911.37</v>
      </c>
      <c r="H244" s="18">
        <f>IF(C85&lt;5,"n/a",((G244-D244)/D244))</f>
        <v>-2.6690197788643524E-2</v>
      </c>
      <c r="I244" s="14">
        <f>IF(C85&lt;5,"Confidential",I85)</f>
        <v>1633446.41</v>
      </c>
      <c r="J244" s="14">
        <f>IF(C85&lt;5,"Confidential",J85)</f>
        <v>1697198.33</v>
      </c>
      <c r="K244" s="18">
        <f>IF(C85&lt;5,"n/a",((J244-I244)/I244))</f>
        <v>3.9029085747600473E-2</v>
      </c>
    </row>
    <row r="245" spans="1:11">
      <c r="A245" t="s">
        <v>19</v>
      </c>
      <c r="C245" s="1">
        <f>IF(C86&lt;5,"- c - ",C86)</f>
        <v>251</v>
      </c>
      <c r="D245" s="14">
        <f>IF(C86&lt;5,"Confidential",D86)</f>
        <v>2654489.7000000002</v>
      </c>
      <c r="E245" s="16">
        <f>IF(AND([1]LocGen!C85&gt;0,[1]LocGen!C85&lt;5),"Confidential",Report!E86)</f>
        <v>2422731.4</v>
      </c>
      <c r="F245" s="17">
        <f>IF(AND([1]LocFood!C85&gt;0,[1]LocFood!C85&lt;5),"Confidential",Report!F86)</f>
        <v>2561.11</v>
      </c>
      <c r="G245" s="14">
        <f>IF(C86&lt;5,"Confidential",G86)</f>
        <v>2425292.5099999998</v>
      </c>
      <c r="H245" s="18">
        <f>IF(C86&lt;5,"n/a",((G245-D245)/D245))</f>
        <v>-8.6343220695111522E-2</v>
      </c>
      <c r="I245" s="14">
        <f>IF(C86&lt;5,"Confidential",I86)</f>
        <v>14117215.199999999</v>
      </c>
      <c r="J245" s="14">
        <f>IF(C86&lt;5,"Confidential",J86)</f>
        <v>17954483.310000002</v>
      </c>
      <c r="K245" s="18">
        <f>IF(C86&lt;5,"n/a",((J245-I245)/I245))</f>
        <v>0.27181480593991392</v>
      </c>
    </row>
    <row r="246" spans="1:11">
      <c r="D246" s="14"/>
      <c r="E246" s="16"/>
      <c r="F246" s="17"/>
      <c r="G246" s="14"/>
      <c r="H246" s="18"/>
      <c r="I246" s="14"/>
      <c r="J246" s="14"/>
    </row>
    <row r="247" spans="1:11">
      <c r="A247" t="s">
        <v>82</v>
      </c>
      <c r="D247" s="14"/>
      <c r="E247" s="16"/>
      <c r="F247" s="17"/>
      <c r="G247" s="14"/>
      <c r="H247" s="18"/>
      <c r="I247" s="14"/>
      <c r="J247" s="14"/>
    </row>
    <row r="248" spans="1:11">
      <c r="B248" t="s">
        <v>83</v>
      </c>
      <c r="C248" s="1">
        <f>IF(C89&lt;5,"- c - ",C89)</f>
        <v>97</v>
      </c>
      <c r="D248" s="14">
        <f>IF(C89&lt;5,"Confidential",D89)</f>
        <v>319904.25</v>
      </c>
      <c r="E248" s="16"/>
      <c r="F248" s="17"/>
      <c r="G248" s="14">
        <f>IF(C89&lt;5,"Confidential",G89)</f>
        <v>279451.87</v>
      </c>
      <c r="H248" s="18">
        <f>IF(C89&lt;5,"n/a",((G248-D248)/D248))</f>
        <v>-0.12645152416699687</v>
      </c>
      <c r="I248" s="14">
        <f>IF(C89&lt;5,"Confidential",I89)</f>
        <v>2331299.96</v>
      </c>
      <c r="J248" s="14">
        <f>IF(C89&lt;5,"Confidential",J89)</f>
        <v>2113499.69</v>
      </c>
      <c r="K248" s="18">
        <f>IF(C89&lt;5,"n/a",((J248-I248)/I248))</f>
        <v>-9.3424387138924855E-2</v>
      </c>
    </row>
    <row r="249" spans="1:11">
      <c r="B249" t="s">
        <v>84</v>
      </c>
      <c r="C249" s="1">
        <f>IF(C90&lt;5,"- c - ",C90)</f>
        <v>49</v>
      </c>
      <c r="D249" s="14">
        <f>IF(C90&lt;5,"Confidential",D90)</f>
        <v>326228.61</v>
      </c>
      <c r="E249" s="16"/>
      <c r="F249" s="17"/>
      <c r="G249" s="14">
        <f>IF(C90&lt;5,"Confidential",G90)</f>
        <v>359601.31</v>
      </c>
      <c r="H249" s="18">
        <f>IF(C90&lt;5,"n/a",((G249-D249)/D249))</f>
        <v>0.10229850778569057</v>
      </c>
      <c r="I249" s="14">
        <f>IF(C90&lt;5,"Confidential",I90)</f>
        <v>3093068.25</v>
      </c>
      <c r="J249" s="14">
        <f>IF(C90&lt;5,"Confidential",J90)</f>
        <v>3288596.3000000003</v>
      </c>
      <c r="K249" s="18">
        <f>IF(C90&lt;5,"n/a",((J249-I249)/I249))</f>
        <v>6.3214916127376203E-2</v>
      </c>
    </row>
    <row r="250" spans="1:11">
      <c r="B250" t="s">
        <v>85</v>
      </c>
      <c r="C250" s="1">
        <f>IF(C91&lt;5,"- c - ",C91)</f>
        <v>13</v>
      </c>
      <c r="D250" s="14">
        <f>IF(C91&lt;5,"Confidential",D91)</f>
        <v>558126.54</v>
      </c>
      <c r="E250" s="16"/>
      <c r="F250" s="17"/>
      <c r="G250" s="14">
        <f>IF(C91&lt;5,"Confidential",G91)</f>
        <v>554350.65</v>
      </c>
      <c r="H250" s="18">
        <f>IF(C91&lt;5,"n/a",((G250-D250)/D250))</f>
        <v>-6.7652937629520604E-3</v>
      </c>
      <c r="I250" s="14">
        <f>IF(C91&lt;5,"Confidential",I91)</f>
        <v>4083011.4400000004</v>
      </c>
      <c r="J250" s="14">
        <f>IF(C91&lt;5,"Confidential",J91)</f>
        <v>3844223.9099999997</v>
      </c>
      <c r="K250" s="18">
        <f>IF(C91&lt;5,"n/a",((J250-I250)/I250))</f>
        <v>-5.8483189064981095E-2</v>
      </c>
    </row>
    <row r="251" spans="1:11">
      <c r="B251" t="s">
        <v>87</v>
      </c>
      <c r="C251" s="1">
        <f>IF(C93&lt;5,"- c - ",C93)</f>
        <v>258</v>
      </c>
      <c r="D251" s="14">
        <f>IF(C93&lt;5,"Confidential",D93)</f>
        <v>9958674.0999999996</v>
      </c>
      <c r="E251" s="16"/>
      <c r="F251" s="17"/>
      <c r="G251" s="14">
        <f>IF(C93&lt;5,"Confidential",G93)</f>
        <v>9710085.3300000001</v>
      </c>
      <c r="H251" s="18">
        <f>IF(C93&lt;5,"n/a",((G251-D251)/D251))</f>
        <v>-2.4962034855623958E-2</v>
      </c>
      <c r="I251" s="14">
        <f>IF(C93&lt;5,"Confidential",I93)</f>
        <v>72963732.799999997</v>
      </c>
      <c r="J251" s="14">
        <f>IF(C93&lt;5,"Confidential",J93)</f>
        <v>71160223.929999992</v>
      </c>
      <c r="K251" s="18">
        <f>IF(C93&lt;5,"n/a",((J251-I251)/I251))</f>
        <v>-2.4717881073102181E-2</v>
      </c>
    </row>
    <row r="252" spans="1:11">
      <c r="B252" t="s">
        <v>88</v>
      </c>
      <c r="C252" s="1">
        <f>IF(C94&lt;5,"- c - ",C94)</f>
        <v>25</v>
      </c>
      <c r="D252" s="14">
        <f>IF(C94&lt;5,"Confidential",D94)</f>
        <v>333900.92</v>
      </c>
      <c r="E252" s="16"/>
      <c r="F252" s="17"/>
      <c r="G252" s="14">
        <f>IF(C94&lt;5,"Confidential",G94)</f>
        <v>333590.32</v>
      </c>
      <c r="H252" s="18">
        <f>IF(C94&lt;5,"n/a",((G252-D252)/D252))</f>
        <v>-9.3021606529259261E-4</v>
      </c>
      <c r="I252" s="14">
        <f>IF(C94&lt;5,"Confidential",I94)</f>
        <v>2066648.8399999999</v>
      </c>
      <c r="J252" s="14">
        <f>IF(C94&lt;5,"Confidential",J94)</f>
        <v>2263309.12</v>
      </c>
      <c r="K252" s="18">
        <f>IF(C94&lt;5,"n/a",((J252-I252)/I252))</f>
        <v>9.5159020823295873E-2</v>
      </c>
    </row>
    <row r="253" spans="1:11">
      <c r="B253" t="s">
        <v>89</v>
      </c>
      <c r="C253" s="1">
        <f>IF(C95&lt;5,"- c - ",C95)</f>
        <v>10</v>
      </c>
      <c r="D253" s="14">
        <f>IF(C95&lt;5,"Confidential",D95)</f>
        <v>132617.62</v>
      </c>
      <c r="E253" s="16"/>
      <c r="F253" s="17"/>
      <c r="G253" s="14">
        <f>IF(C95&lt;5,"Confidential",G95)</f>
        <v>73454.83</v>
      </c>
      <c r="H253" s="18">
        <f>IF(C95&lt;5,"n/a",((G253-D253)/D253))</f>
        <v>-0.44611560665920558</v>
      </c>
      <c r="I253" s="14">
        <f>IF(C95&lt;5,"Confidential",I95)</f>
        <v>717627.85</v>
      </c>
      <c r="J253" s="14">
        <f>IF(C95&lt;5,"Confidential",J95)</f>
        <v>541154.23</v>
      </c>
      <c r="K253" s="18">
        <f>IF(C95&lt;5,"n/a",((J253-I253)/I253))</f>
        <v>-0.2459124461237116</v>
      </c>
    </row>
    <row r="254" spans="1:11">
      <c r="A254" t="s">
        <v>19</v>
      </c>
      <c r="C254" s="1">
        <f>IF(C96&lt;5,"- c - ",C96)</f>
        <v>452</v>
      </c>
      <c r="D254" s="14">
        <f>IF(C96&lt;5,"Confidential",D96)</f>
        <v>11629452</v>
      </c>
      <c r="E254" s="16">
        <f>IF(AND([1]LocGen!C95&gt;0,[1]LocGen!C95&lt;5),"Confidential",Report!E96)</f>
        <v>11310328</v>
      </c>
      <c r="F254" s="17">
        <f>IF(AND([1]LocFood!C95&gt;0,[1]LocFood!C95&lt;5),"Confidential",Report!F96)</f>
        <v>205.85</v>
      </c>
      <c r="G254" s="14">
        <f>IF(C96&lt;5,"Confidential",G96)</f>
        <v>11310533.85</v>
      </c>
      <c r="H254" s="18">
        <f>IF(C96&lt;5,"n/a",((G254-D254)/D254))</f>
        <v>-2.7423317109009124E-2</v>
      </c>
      <c r="I254" s="14">
        <f>IF(C96&lt;5,"Confidential",I96)</f>
        <v>85255391</v>
      </c>
      <c r="J254" s="14">
        <f>IF(C96&lt;5,"Confidential",J96)</f>
        <v>83211004.849999994</v>
      </c>
      <c r="K254" s="18">
        <f>IF(C96&lt;5,"n/a",((J254-I254)/I254))</f>
        <v>-2.3979552800361986E-2</v>
      </c>
    </row>
    <row r="255" spans="1:11">
      <c r="D255" s="14"/>
      <c r="E255" s="16"/>
      <c r="F255" s="17"/>
      <c r="G255" s="14"/>
      <c r="H255" s="18"/>
      <c r="I255" s="14"/>
      <c r="J255" s="14"/>
    </row>
    <row r="256" spans="1:11">
      <c r="A256" t="s">
        <v>90</v>
      </c>
      <c r="D256" s="14"/>
      <c r="E256" s="16"/>
      <c r="F256" s="17"/>
      <c r="G256" s="14"/>
      <c r="H256" s="18"/>
      <c r="I256" s="14"/>
      <c r="J256" s="14"/>
    </row>
    <row r="257" spans="1:11">
      <c r="B257" t="s">
        <v>92</v>
      </c>
      <c r="C257" s="1">
        <f>IF(C100&lt;5,"- c - ",C100)</f>
        <v>84</v>
      </c>
      <c r="D257" s="14">
        <f>IF(C100&lt;5,"Confidential",D100)</f>
        <v>404115.02</v>
      </c>
      <c r="E257" s="16"/>
      <c r="F257" s="17"/>
      <c r="G257" s="14">
        <f>IF(C100&lt;5,"Confidential",G100)</f>
        <v>408345.83</v>
      </c>
      <c r="H257" s="18">
        <f>IF(C100&lt;5,"n/a",((G257-D257)/D257))</f>
        <v>1.0469321333317424E-2</v>
      </c>
      <c r="I257" s="14">
        <f>IF(C100&lt;5,"Confidential",I100)</f>
        <v>2986936.57</v>
      </c>
      <c r="J257" s="14">
        <f>IF(C100&lt;5,"Confidential",J100)</f>
        <v>2897492.4899999998</v>
      </c>
      <c r="K257" s="18">
        <f>IF(C100&lt;5,"n/a",((J257-I257)/I257))</f>
        <v>-2.9945088522586229E-2</v>
      </c>
    </row>
    <row r="258" spans="1:11">
      <c r="B258" t="s">
        <v>93</v>
      </c>
      <c r="C258" s="1">
        <f>IF(C101&lt;5,"- c - ",C101)</f>
        <v>11</v>
      </c>
      <c r="D258" s="14">
        <f>IF(C101&lt;5,"Confidential",D101)</f>
        <v>36107.49</v>
      </c>
      <c r="E258" s="16"/>
      <c r="F258" s="17"/>
      <c r="G258" s="14">
        <f>IF(C101&lt;5,"Confidential",G101)</f>
        <v>32262.28</v>
      </c>
      <c r="H258" s="18">
        <f>IF(C101&lt;5,"n/a",((G258-D258)/D258))</f>
        <v>-0.10649341729375261</v>
      </c>
      <c r="I258" s="14">
        <f>IF(C101&lt;5,"Confidential",I101)</f>
        <v>206885.97999999998</v>
      </c>
      <c r="J258" s="14">
        <f>IF(C101&lt;5,"Confidential",J101)</f>
        <v>255596.46</v>
      </c>
      <c r="K258" s="18">
        <f>IF(C101&lt;5,"n/a",((J258-I258)/I258))</f>
        <v>0.23544601717332425</v>
      </c>
    </row>
    <row r="259" spans="1:11">
      <c r="B259" t="s">
        <v>94</v>
      </c>
      <c r="C259" s="1">
        <f>IF(C102&lt;5,"- c - ",C102)</f>
        <v>20</v>
      </c>
      <c r="D259" s="14">
        <f>IF(C102&lt;5,"Confidential",D102)</f>
        <v>25916.98</v>
      </c>
      <c r="E259" s="16"/>
      <c r="F259" s="17"/>
      <c r="G259" s="14">
        <f>IF(C102&lt;5,"Confidential",G102)</f>
        <v>40710.43</v>
      </c>
      <c r="H259" s="18">
        <f>IF(C102&lt;5,"n/a",((G259-D259)/D259))</f>
        <v>0.57080145912062286</v>
      </c>
      <c r="I259" s="14">
        <f>IF(C102&lt;5,"Confidential",I102)</f>
        <v>230834.3</v>
      </c>
      <c r="J259" s="14">
        <f>IF(C102&lt;5,"Confidential",J102)</f>
        <v>270825.65000000002</v>
      </c>
      <c r="K259" s="18">
        <f>IF(C102&lt;5,"n/a",((J259-I259)/I259))</f>
        <v>0.17324700012086608</v>
      </c>
    </row>
    <row r="260" spans="1:11">
      <c r="A260" t="s">
        <v>19</v>
      </c>
      <c r="C260" s="1">
        <f>IF(C104&lt;5,"- c - ",C104)</f>
        <v>115</v>
      </c>
      <c r="D260" s="14">
        <f>IF(C104&lt;5,"Confidential",D104)</f>
        <v>466139.49</v>
      </c>
      <c r="E260" s="16">
        <f>IF(AND([1]LocGen!C103&gt;0,[1]LocGen!C103&lt;5),"Confidential",Report!E104)</f>
        <v>481318.54</v>
      </c>
      <c r="F260" s="17">
        <f>IF(AND([1]LocFood!C103&gt;0,[1]LocFood!C103&lt;5),"Confidential",Report!F104)</f>
        <v>0</v>
      </c>
      <c r="G260" s="14">
        <f>IF(C104&lt;5,"Confidential",G104)</f>
        <v>481318.54</v>
      </c>
      <c r="H260" s="18">
        <f>IF(C104&lt;5,"n/a",((G260-D260)/D260))</f>
        <v>3.2563321335422557E-2</v>
      </c>
      <c r="I260" s="14">
        <f>IF(C104&lt;5,"Confidential",I104)</f>
        <v>3424656.8499999996</v>
      </c>
      <c r="J260" s="14">
        <f>IF(C104&lt;5,"Confidential",J104)</f>
        <v>3423914.6000000006</v>
      </c>
      <c r="K260" s="18">
        <f>IF(C104&lt;5,"n/a",((J260-I260)/I260))</f>
        <v>-2.1673704330378934E-4</v>
      </c>
    </row>
    <row r="261" spans="1:11">
      <c r="D261" s="14"/>
      <c r="E261" s="16"/>
      <c r="F261" s="17"/>
      <c r="G261" s="14"/>
      <c r="H261" s="18"/>
      <c r="I261" s="14"/>
      <c r="J261" s="14"/>
    </row>
    <row r="262" spans="1:11">
      <c r="A262" t="s">
        <v>96</v>
      </c>
      <c r="D262" s="14"/>
      <c r="E262" s="16"/>
      <c r="F262" s="17"/>
      <c r="G262" s="14"/>
      <c r="H262" s="18"/>
      <c r="I262" s="14"/>
      <c r="J262" s="14"/>
    </row>
    <row r="263" spans="1:11">
      <c r="B263" t="s">
        <v>97</v>
      </c>
      <c r="C263" s="1">
        <f>IF(C107&lt;5,"- c - ",C107)</f>
        <v>99</v>
      </c>
      <c r="D263" s="14">
        <f>IF(C107&lt;5,"Confidential",D107)</f>
        <v>183969.4</v>
      </c>
      <c r="E263" s="16"/>
      <c r="F263" s="17"/>
      <c r="G263" s="14">
        <f>IF(C107&lt;5,"Confidential",G107)</f>
        <v>219163.13</v>
      </c>
      <c r="H263" s="18">
        <f>IF(C107&lt;5,"n/a",((G263-D263)/D263))</f>
        <v>0.19130208610779842</v>
      </c>
      <c r="I263" s="14">
        <f>IF(C107&lt;5,"Confidential",I107)</f>
        <v>2058442.3399999999</v>
      </c>
      <c r="J263" s="14">
        <f>IF(C107&lt;5,"Confidential",J107)</f>
        <v>2136426.9</v>
      </c>
      <c r="K263" s="18">
        <f>IF(C107&lt;5,"n/a",((J263-I263)/I263))</f>
        <v>3.7885229274870078E-2</v>
      </c>
    </row>
    <row r="264" spans="1:11">
      <c r="B264" t="s">
        <v>98</v>
      </c>
      <c r="C264" s="1">
        <f>IF(C108&lt;5,"- c - ",C108)</f>
        <v>336</v>
      </c>
      <c r="D264" s="14">
        <f>IF(C108&lt;5,"Confidential",D108)</f>
        <v>3153343.94</v>
      </c>
      <c r="E264" s="16"/>
      <c r="F264" s="17"/>
      <c r="G264" s="14">
        <f>IF(C108&lt;5,"Confidential",G108)</f>
        <v>3777722.1</v>
      </c>
      <c r="H264" s="18">
        <f>IF(C108&lt;5,"n/a",((G264-D264)/D264))</f>
        <v>0.19800509296807001</v>
      </c>
      <c r="I264" s="14">
        <f>IF(C108&lt;5,"Confidential",I108)</f>
        <v>25128033.82</v>
      </c>
      <c r="J264" s="14">
        <f>IF(C108&lt;5,"Confidential",J108)</f>
        <v>28620087.260000002</v>
      </c>
      <c r="K264" s="18">
        <f>IF(C108&lt;5,"n/a",((J264-I264)/I264))</f>
        <v>0.13897042104506374</v>
      </c>
    </row>
    <row r="265" spans="1:11">
      <c r="A265" t="s">
        <v>19</v>
      </c>
      <c r="C265" s="1">
        <f>IF(C110&lt;5,"- c - ",C110)</f>
        <v>435</v>
      </c>
      <c r="D265" s="14">
        <f>IF(C110&lt;5,"Confidential",D110)</f>
        <v>3337313.4</v>
      </c>
      <c r="E265" s="16">
        <f>IF(AND([1]LocGen!C109&gt;0,[1]LocGen!C109&lt;5),"Confidential",Report!E110)</f>
        <v>3994861.2</v>
      </c>
      <c r="F265" s="17">
        <f>IF(AND([1]LocFood!C109&gt;0,[1]LocFood!C109&lt;5),"Confidential",Report!F110)</f>
        <v>2023.98</v>
      </c>
      <c r="G265" s="14">
        <f>IF(C110&lt;5,"Confidential",G110)</f>
        <v>3996885.18</v>
      </c>
      <c r="H265" s="18">
        <f>IF(C110&lt;5,"n/a",((G265-D265)/D265))</f>
        <v>0.19763555319677206</v>
      </c>
      <c r="I265" s="14">
        <f>IF(C110&lt;5,"Confidential",I110)</f>
        <v>27186476.299999997</v>
      </c>
      <c r="J265" s="14">
        <f>IF(C110&lt;5,"Confidential",J110)</f>
        <v>30756513.98</v>
      </c>
      <c r="K265" s="18">
        <f>IF(C110&lt;5,"n/a",((J265-I265)/I265))</f>
        <v>0.13131667526916696</v>
      </c>
    </row>
    <row r="266" spans="1:11">
      <c r="D266" s="14"/>
      <c r="E266" s="16"/>
      <c r="F266" s="17"/>
      <c r="G266" s="14"/>
      <c r="H266" s="18"/>
      <c r="I266" s="14"/>
      <c r="J266" s="14"/>
    </row>
    <row r="267" spans="1:11">
      <c r="A267" t="s">
        <v>100</v>
      </c>
      <c r="D267" s="14"/>
      <c r="E267" s="16"/>
      <c r="F267" s="17"/>
      <c r="G267" s="14"/>
      <c r="H267" s="18"/>
      <c r="I267" s="14"/>
      <c r="J267" s="14"/>
    </row>
    <row r="268" spans="1:11">
      <c r="B268" t="s">
        <v>101</v>
      </c>
      <c r="C268" s="1">
        <f>IF(C113&lt;5,"- c - ",C113)</f>
        <v>1089</v>
      </c>
      <c r="D268" s="14">
        <f>IF(C113&lt;5,"Confidential",D113)</f>
        <v>1905699.3</v>
      </c>
      <c r="E268" s="16"/>
      <c r="F268" s="17"/>
      <c r="G268" s="14">
        <f>IF(C113&lt;5,"Confidential",G113)</f>
        <v>2679907.34</v>
      </c>
      <c r="H268" s="18">
        <f>IF(C113&lt;5,"n/a",((G268-D268)/D268))</f>
        <v>0.40625928760114449</v>
      </c>
      <c r="I268" s="14">
        <f>IF(C113&lt;5,"Confidential",I113)</f>
        <v>15383034.1</v>
      </c>
      <c r="J268" s="14">
        <f>IF(C113&lt;5,"Confidential",J113)</f>
        <v>16649638.039999999</v>
      </c>
      <c r="K268" s="18">
        <f>IF(C113&lt;5,"n/a",((J268-I268)/I268))</f>
        <v>8.2337719058946865E-2</v>
      </c>
    </row>
    <row r="269" spans="1:11">
      <c r="A269" t="s">
        <v>19</v>
      </c>
      <c r="C269" s="1">
        <f>IF(C114&lt;5,"- c - ",C114)</f>
        <v>1089</v>
      </c>
      <c r="D269" s="14">
        <f>IF(C114&lt;5,"Confidential",D114)</f>
        <v>1905699.3</v>
      </c>
      <c r="E269" s="16">
        <f>IF(AND([1]LocGen!C113&gt;0,[1]LocGen!C113&lt;5),"Confidential",Report!E114)</f>
        <v>2677849.2999999998</v>
      </c>
      <c r="F269" s="17">
        <f>IF(AND([1]LocFood!C113&gt;0,[1]LocFood!C113&lt;5),"Confidential",Report!F114)</f>
        <v>2058.04</v>
      </c>
      <c r="G269" s="14">
        <f>IF(C114&lt;5,"Confidential",G114)</f>
        <v>2679907.34</v>
      </c>
      <c r="H269" s="18">
        <f>IF(C114&lt;5,"n/a",((G269-D269)/D269))</f>
        <v>0.40625928760114449</v>
      </c>
      <c r="I269" s="14">
        <f>IF(C114&lt;5,"Confidential",I114)</f>
        <v>15383034.1</v>
      </c>
      <c r="J269" s="14">
        <f>IF(C114&lt;5,"Confidential",J114)</f>
        <v>16649638.039999999</v>
      </c>
      <c r="K269" s="18">
        <f>IF(C114&lt;5,"n/a",((J269-I269)/I269))</f>
        <v>8.2337719058946865E-2</v>
      </c>
    </row>
    <row r="270" spans="1:11">
      <c r="D270" s="14"/>
      <c r="E270" s="16"/>
      <c r="F270" s="17"/>
      <c r="G270" s="14"/>
      <c r="H270" s="18"/>
      <c r="I270" s="14"/>
      <c r="J270" s="14"/>
    </row>
    <row r="271" spans="1:11">
      <c r="A271" t="s">
        <v>102</v>
      </c>
      <c r="D271" s="14"/>
      <c r="E271" s="16"/>
      <c r="F271" s="17"/>
      <c r="G271" s="14"/>
      <c r="H271" s="18"/>
      <c r="I271" s="14"/>
      <c r="J271" s="14"/>
    </row>
    <row r="272" spans="1:11">
      <c r="B272" t="s">
        <v>103</v>
      </c>
      <c r="C272" s="1">
        <f>IF(C117&lt;5,"- c - ",C117)</f>
        <v>14</v>
      </c>
      <c r="D272" s="14">
        <f>IF(C117&lt;5,"Confidential",D117)</f>
        <v>165858.92000000001</v>
      </c>
      <c r="E272" s="16"/>
      <c r="F272" s="17"/>
      <c r="G272" s="14">
        <f>IF(C117&lt;5,"Confidential",G117)</f>
        <v>162925.01</v>
      </c>
      <c r="H272" s="18">
        <f>IF(C117&lt;5,"n/a",((G272-D272)/D272))</f>
        <v>-1.768919030703928E-2</v>
      </c>
      <c r="I272" s="14">
        <f>IF(C117&lt;5,"Confidential",I117)</f>
        <v>1171111.56</v>
      </c>
      <c r="J272" s="14">
        <f>IF(C117&lt;5,"Confidential",J117)</f>
        <v>1293583.6700000002</v>
      </c>
      <c r="K272" s="18">
        <f>IF(C117&lt;5,"n/a",((J272-I272)/I272))</f>
        <v>0.10457766295125641</v>
      </c>
    </row>
    <row r="273" spans="1:11">
      <c r="A273" t="s">
        <v>19</v>
      </c>
      <c r="C273" s="1">
        <f>IF(C118&lt;5,"- c - ",C118)</f>
        <v>14</v>
      </c>
      <c r="D273" s="14">
        <f>IF(C118&lt;5,"Confidential",D118)</f>
        <v>165858.92000000001</v>
      </c>
      <c r="E273" s="16" t="s">
        <v>154</v>
      </c>
      <c r="F273" s="17" t="str">
        <f>IF(AND([1]LocFood!C117&gt;0,[1]LocFood!C117&lt;5),"Confidential",Report!F118)</f>
        <v>Confidential</v>
      </c>
      <c r="G273" s="14">
        <f>IF(C118&lt;5,"Confidential",G118)</f>
        <v>162925.01</v>
      </c>
      <c r="H273" s="18">
        <f>IF(C118&lt;5,"n/a",((G273-D273)/D273))</f>
        <v>-1.768919030703928E-2</v>
      </c>
      <c r="I273" s="14">
        <f>IF(C118&lt;5,"Confidential",I118)</f>
        <v>1171111.56</v>
      </c>
      <c r="J273" s="14">
        <f>IF(C118&lt;5,"Confidential",J118)</f>
        <v>1293583.6700000002</v>
      </c>
      <c r="K273" s="18">
        <f>IF(C118&lt;5,"n/a",((J273-I273)/I273))</f>
        <v>0.10457766295125641</v>
      </c>
    </row>
    <row r="274" spans="1:11">
      <c r="D274" s="14"/>
      <c r="E274" s="16"/>
      <c r="F274" s="17"/>
      <c r="G274" s="14"/>
      <c r="H274" s="18"/>
      <c r="I274" s="14"/>
      <c r="J274" s="14"/>
    </row>
    <row r="275" spans="1:11">
      <c r="A275" t="s">
        <v>104</v>
      </c>
      <c r="D275" s="14"/>
      <c r="E275" s="16"/>
      <c r="F275" s="17"/>
      <c r="G275" s="14"/>
      <c r="H275" s="18"/>
      <c r="I275" s="14"/>
      <c r="J275" s="14"/>
    </row>
    <row r="276" spans="1:11">
      <c r="B276" t="s">
        <v>105</v>
      </c>
      <c r="C276" s="1">
        <f>IF(C121&lt;5,"- c - ",C121)</f>
        <v>886</v>
      </c>
      <c r="D276" s="14">
        <f>IF(C121&lt;5,"Confidential",D121)</f>
        <v>2234159.7999999998</v>
      </c>
      <c r="E276" s="16"/>
      <c r="F276" s="17"/>
      <c r="G276" s="14">
        <f>IF(C121&lt;5,"Confidential",G121)</f>
        <v>2219583.38</v>
      </c>
      <c r="H276" s="18">
        <f>IF(C121&lt;5,"n/a",((G276-D276)/D276))</f>
        <v>-6.5243408282612226E-3</v>
      </c>
      <c r="I276" s="14">
        <f>IF(C121&lt;5,"Confidential",I121)</f>
        <v>18352844.800000001</v>
      </c>
      <c r="J276" s="14">
        <f>IF(C121&lt;5,"Confidential",J121)</f>
        <v>22144630.68</v>
      </c>
      <c r="K276" s="18">
        <f>IF(C121&lt;5,"n/a",((J276-I276)/I276))</f>
        <v>0.20660480276060519</v>
      </c>
    </row>
    <row r="277" spans="1:11">
      <c r="B277" t="s">
        <v>106</v>
      </c>
      <c r="C277" s="1">
        <f>IF(C122&lt;5,"- c - ",C122)</f>
        <v>54</v>
      </c>
      <c r="D277" s="14">
        <f>IF(C122&lt;5,"Confidential",D122)</f>
        <v>93371.62</v>
      </c>
      <c r="E277" s="16"/>
      <c r="F277" s="17"/>
      <c r="G277" s="14">
        <f>IF(C122&lt;5,"Confidential",G122)</f>
        <v>153589.19</v>
      </c>
      <c r="H277" s="18">
        <f>IF(C122&lt;5,"n/a",((G277-D277)/D277))</f>
        <v>0.64492369308789987</v>
      </c>
      <c r="I277" s="14">
        <f>IF(C122&lt;5,"Confidential",I122)</f>
        <v>778283.46</v>
      </c>
      <c r="J277" s="14">
        <f>IF(C122&lt;5,"Confidential",J122)</f>
        <v>1060477.3999999999</v>
      </c>
      <c r="K277" s="18">
        <f>IF(C122&lt;5,"n/a",((J277-I277)/I277))</f>
        <v>0.3625850406739981</v>
      </c>
    </row>
    <row r="278" spans="1:11">
      <c r="A278" t="s">
        <v>19</v>
      </c>
      <c r="C278" s="1">
        <f>IF(C123&lt;5,"- c - ",C123)</f>
        <v>940</v>
      </c>
      <c r="D278" s="14">
        <f>IF(C123&lt;5,"Confidential",D123)</f>
        <v>2327531.5</v>
      </c>
      <c r="E278" s="16">
        <f>IF(AND([1]LocGen!C122&gt;0,[1]LocGen!C122&lt;5),"Confidential",Report!E123)</f>
        <v>2367197.9</v>
      </c>
      <c r="F278" s="17">
        <f>IF(AND([1]LocFood!C122&gt;0,[1]LocFood!C122&lt;5),"Confidential",Report!F123)</f>
        <v>5974.7</v>
      </c>
      <c r="G278" s="14">
        <f>IF(C123&lt;5,"Confidential",G123)</f>
        <v>2373172.6</v>
      </c>
      <c r="H278" s="18">
        <f>IF(C123&lt;5,"n/a",((G278-D278)/D278))</f>
        <v>1.9609229778415498E-2</v>
      </c>
      <c r="I278" s="14">
        <f>IF(C123&lt;5,"Confidential",I123)</f>
        <v>19131128.300000001</v>
      </c>
      <c r="J278" s="14">
        <f>IF(C123&lt;5,"Confidential",J123)</f>
        <v>23205108.200000003</v>
      </c>
      <c r="K278" s="18">
        <f>IF(C123&lt;5,"n/a",((J278-I278)/I278))</f>
        <v>0.21295032034258021</v>
      </c>
    </row>
    <row r="279" spans="1:11">
      <c r="D279" s="14"/>
      <c r="E279" s="16"/>
      <c r="F279" s="17"/>
      <c r="G279" s="14"/>
      <c r="H279" s="18"/>
      <c r="I279" s="14"/>
      <c r="J279" s="14"/>
    </row>
    <row r="280" spans="1:11">
      <c r="A280" t="s">
        <v>107</v>
      </c>
      <c r="D280" s="14"/>
      <c r="E280" s="16"/>
      <c r="F280" s="17"/>
      <c r="G280" s="14"/>
      <c r="H280" s="18"/>
      <c r="I280" s="14"/>
      <c r="J280" s="14"/>
    </row>
    <row r="281" spans="1:11">
      <c r="B281" t="s">
        <v>108</v>
      </c>
      <c r="C281" s="1">
        <f>IF(C126&lt;5,"- c - ",C126)</f>
        <v>440</v>
      </c>
      <c r="D281" s="14">
        <f>IF(C126&lt;5,"Confidential",D126)</f>
        <v>555592.47</v>
      </c>
      <c r="E281" s="16"/>
      <c r="F281" s="17"/>
      <c r="G281" s="14">
        <f>IF(C126&lt;5,"Confidential",G126)</f>
        <v>658102.91999999993</v>
      </c>
      <c r="H281" s="18">
        <f>IF(C126&lt;5,"n/a",((G281-D281)/D281))</f>
        <v>0.18450655027776017</v>
      </c>
      <c r="I281" s="14">
        <f>IF(C126&lt;5,"Confidential",I126)</f>
        <v>3348365.17</v>
      </c>
      <c r="J281" s="14">
        <f>IF(C126&lt;5,"Confidential",J126)</f>
        <v>3745663.33</v>
      </c>
      <c r="K281" s="18">
        <f>IF(C126&lt;5,"n/a",((J281-I281)/I281))</f>
        <v>0.11865437006681089</v>
      </c>
    </row>
    <row r="282" spans="1:11">
      <c r="A282" t="s">
        <v>19</v>
      </c>
      <c r="C282" s="1">
        <f>IF(C127&lt;5,"- c - ",C127)</f>
        <v>440</v>
      </c>
      <c r="D282" s="14">
        <f>IF(C127&lt;5,"Confidential",D127)</f>
        <v>555592.47</v>
      </c>
      <c r="E282" s="16">
        <f>IF(AND([1]LocGen!C126&gt;0,[1]LocGen!C126&lt;5),"Confidential",Report!E127)</f>
        <v>644093.69999999995</v>
      </c>
      <c r="F282" s="17">
        <f>IF(AND([1]LocFood!C126&gt;0,[1]LocFood!C126&lt;5),"Confidential",Report!F127)</f>
        <v>14009.22</v>
      </c>
      <c r="G282" s="14">
        <f>IF(C127&lt;5,"Confidential",G127)</f>
        <v>658102.91999999993</v>
      </c>
      <c r="H282" s="18">
        <f>IF(C127&lt;5,"n/a",((G282-D282)/D282))</f>
        <v>0.18450655027776017</v>
      </c>
      <c r="I282" s="14">
        <f>IF(C127&lt;5,"Confidential",I127)</f>
        <v>3348365.17</v>
      </c>
      <c r="J282" s="14">
        <f>IF(C127&lt;5,"Confidential",J127)</f>
        <v>3745663.33</v>
      </c>
      <c r="K282" s="18">
        <f>IF(C127&lt;5,"n/a",((J282-I282)/I282))</f>
        <v>0.11865437006681089</v>
      </c>
    </row>
    <row r="283" spans="1:11">
      <c r="D283" s="14"/>
      <c r="E283" s="16"/>
      <c r="F283" s="17"/>
      <c r="G283" s="14"/>
      <c r="H283" s="18"/>
      <c r="I283" s="14"/>
      <c r="J283" s="14"/>
    </row>
    <row r="284" spans="1:11">
      <c r="A284" t="s">
        <v>109</v>
      </c>
      <c r="D284" s="14"/>
      <c r="E284" s="16"/>
      <c r="F284" s="17"/>
      <c r="G284" s="14"/>
      <c r="H284" s="18"/>
      <c r="I284" s="14"/>
      <c r="J284" s="14"/>
    </row>
    <row r="285" spans="1:11">
      <c r="B285" t="s">
        <v>110</v>
      </c>
      <c r="C285" s="1">
        <f>IF(C130&lt;5,"- c - ",C130)</f>
        <v>203</v>
      </c>
      <c r="D285" s="14">
        <f>IF(C130&lt;5,"Confidential",D130)</f>
        <v>179037.1</v>
      </c>
      <c r="E285" s="16"/>
      <c r="F285" s="17"/>
      <c r="G285" s="14">
        <f>IF(C130&lt;5,"Confidential",G130)</f>
        <v>183101.28</v>
      </c>
      <c r="H285" s="18">
        <f>IF(C130&lt;5,"n/a",((G285-D285)/D285))</f>
        <v>2.2700211296988126E-2</v>
      </c>
      <c r="I285" s="14">
        <f>IF(C130&lt;5,"Confidential",I130)</f>
        <v>1454115.74</v>
      </c>
      <c r="J285" s="14">
        <f>IF(C130&lt;5,"Confidential",J130)</f>
        <v>1478064.23</v>
      </c>
      <c r="K285" s="18">
        <f>IF(C130&lt;5,"n/a",((J285-I285)/I285))</f>
        <v>1.6469452424743021E-2</v>
      </c>
    </row>
    <row r="286" spans="1:11">
      <c r="B286" t="s">
        <v>111</v>
      </c>
      <c r="C286" s="1">
        <f>IF(C131&lt;5,"- c - ",C131)</f>
        <v>74</v>
      </c>
      <c r="D286" s="14">
        <f>IF(C131&lt;5,"Confidential",D131)</f>
        <v>185742.71</v>
      </c>
      <c r="E286" s="16"/>
      <c r="F286" s="17"/>
      <c r="G286" s="14">
        <f>IF(C131&lt;5,"Confidential",G131)</f>
        <v>213280.69999999998</v>
      </c>
      <c r="H286" s="18">
        <f>IF(C131&lt;5,"n/a",((G286-D286)/D286))</f>
        <v>0.14825879303688416</v>
      </c>
      <c r="I286" s="14">
        <f>IF(C131&lt;5,"Confidential",I131)</f>
        <v>1282587.0899999999</v>
      </c>
      <c r="J286" s="14">
        <f>IF(C131&lt;5,"Confidential",J131)</f>
        <v>1611683.82</v>
      </c>
      <c r="K286" s="18">
        <f>IF(C131&lt;5,"n/a",((J286-I286)/I286))</f>
        <v>0.25658821343664096</v>
      </c>
    </row>
    <row r="287" spans="1:11">
      <c r="B287" t="s">
        <v>112</v>
      </c>
      <c r="C287" s="1">
        <f>IF(C132&lt;5,"- c - ",C132)</f>
        <v>34</v>
      </c>
      <c r="D287" s="14">
        <f>IF(C132&lt;5,"Confidential",D132)</f>
        <v>15229.04</v>
      </c>
      <c r="E287" s="16"/>
      <c r="F287" s="17"/>
      <c r="G287" s="14">
        <f>IF(C132&lt;5,"Confidential",G132)</f>
        <v>20745.41</v>
      </c>
      <c r="H287" s="18">
        <f>IF(C132&lt;5,"n/a",((G287-D287)/D287))</f>
        <v>0.36222703466534978</v>
      </c>
      <c r="I287" s="14">
        <f>IF(C132&lt;5,"Confidential",I132)</f>
        <v>128582.13</v>
      </c>
      <c r="J287" s="14">
        <f>IF(C132&lt;5,"Confidential",J132)</f>
        <v>167815.74000000002</v>
      </c>
      <c r="K287" s="18">
        <f>IF(C132&lt;5,"n/a",((J287-I287)/I287))</f>
        <v>0.305124903437204</v>
      </c>
    </row>
    <row r="288" spans="1:11">
      <c r="B288" t="s">
        <v>113</v>
      </c>
      <c r="C288" s="1">
        <f>IF(C133&lt;5,"- c - ",C133)</f>
        <v>38</v>
      </c>
      <c r="D288" s="14">
        <f>IF(C133&lt;5,"Confidential",D133)</f>
        <v>56438.1</v>
      </c>
      <c r="E288" s="16"/>
      <c r="F288" s="17"/>
      <c r="G288" s="14">
        <f>IF(C133&lt;5,"Confidential",G133)</f>
        <v>72990.350000000006</v>
      </c>
      <c r="H288" s="18">
        <f>IF(C133&lt;5,"n/a",((G288-D288)/D288))</f>
        <v>0.29328148892326295</v>
      </c>
      <c r="I288" s="14">
        <f>IF(C133&lt;5,"Confidential",I133)</f>
        <v>450266.38999999996</v>
      </c>
      <c r="J288" s="14">
        <f>IF(C133&lt;5,"Confidential",J133)</f>
        <v>542810.61</v>
      </c>
      <c r="K288" s="18">
        <f>IF(C133&lt;5,"n/a",((J288-I288)/I288))</f>
        <v>0.20553215175576406</v>
      </c>
    </row>
    <row r="289" spans="1:11">
      <c r="A289" t="s">
        <v>19</v>
      </c>
      <c r="C289" s="1">
        <f>IF(C134&lt;5,"- c - ",C134)</f>
        <v>349</v>
      </c>
      <c r="D289" s="14">
        <f>IF(C134&lt;5,"Confidential",D134)</f>
        <v>436446.95</v>
      </c>
      <c r="E289" s="16">
        <f>IF(AND([1]LocGen!C133&gt;0,[1]LocGen!C133&lt;5),"Confidential",Report!E134)</f>
        <v>459831.7</v>
      </c>
      <c r="F289" s="17">
        <f>IF(AND([1]LocFood!C133&gt;0,[1]LocFood!C133&lt;5),"Confidential",Report!F134)</f>
        <v>30286.04</v>
      </c>
      <c r="G289" s="14">
        <f>IF(C134&lt;5,"Confidential",G134)</f>
        <v>490117.74</v>
      </c>
      <c r="H289" s="18">
        <f>IF(C134&lt;5,"n/a",((G289-D289)/D289))</f>
        <v>0.12297208171577319</v>
      </c>
      <c r="I289" s="14">
        <f>IF(C134&lt;5,"Confidential",I134)</f>
        <v>3315551.3499999996</v>
      </c>
      <c r="J289" s="14">
        <f>IF(C134&lt;5,"Confidential",J134)</f>
        <v>3800374.4000000004</v>
      </c>
      <c r="K289" s="18">
        <f>IF(C134&lt;5,"n/a",((J289-I289)/I289))</f>
        <v>0.14622697669876258</v>
      </c>
    </row>
    <row r="290" spans="1:11">
      <c r="D290" s="14"/>
      <c r="E290" s="16"/>
      <c r="F290" s="17"/>
      <c r="G290" s="14"/>
      <c r="H290" s="18"/>
      <c r="I290" s="14"/>
      <c r="J290" s="14"/>
    </row>
    <row r="291" spans="1:11">
      <c r="A291" t="s">
        <v>114</v>
      </c>
      <c r="D291" s="14"/>
      <c r="E291" s="16"/>
      <c r="F291" s="17"/>
      <c r="G291" s="14"/>
      <c r="H291" s="18"/>
      <c r="I291" s="14"/>
      <c r="J291" s="14"/>
    </row>
    <row r="292" spans="1:11">
      <c r="B292" t="s">
        <v>115</v>
      </c>
      <c r="C292" s="1">
        <f>IF(C137&lt;5,"- c - ",C137)</f>
        <v>79</v>
      </c>
      <c r="D292" s="14">
        <f>IF(C137&lt;5,"Confidential",D137)</f>
        <v>503057.68</v>
      </c>
      <c r="E292" s="16"/>
      <c r="F292" s="17"/>
      <c r="G292" s="14">
        <f>IF(C137&lt;5,"Confidential",G137)</f>
        <v>495226.55</v>
      </c>
      <c r="H292" s="18">
        <f>IF(C137&lt;5,"n/a",((G292-D292)/D292))</f>
        <v>-1.5567061812872044E-2</v>
      </c>
      <c r="I292" s="14">
        <f>IF(C137&lt;5,"Confidential",I137)</f>
        <v>5274210.05</v>
      </c>
      <c r="J292" s="14">
        <f>IF(C137&lt;5,"Confidential",J137)</f>
        <v>5168690.3</v>
      </c>
      <c r="K292" s="18">
        <f>IF(C137&lt;5,"n/a",((J292-I292)/I292))</f>
        <v>-2.0006740156281792E-2</v>
      </c>
    </row>
    <row r="293" spans="1:11">
      <c r="A293" t="s">
        <v>23</v>
      </c>
      <c r="B293" t="s">
        <v>116</v>
      </c>
      <c r="C293" s="1">
        <f>IF(C138&lt;5,"- c - ",C138)</f>
        <v>32</v>
      </c>
      <c r="D293" s="14">
        <f>IF(C138&lt;5,"Confidential",D138)</f>
        <v>27892.32</v>
      </c>
      <c r="E293" s="16"/>
      <c r="F293" s="17"/>
      <c r="G293" s="14">
        <f>IF(C138&lt;5,"Confidential",G138)</f>
        <v>37149.949999999997</v>
      </c>
      <c r="H293" s="18">
        <f>IF(C138&lt;5,"n/a",((G293-D293)/D293))</f>
        <v>0.33190605872871087</v>
      </c>
      <c r="I293" s="14">
        <f>IF(C138&lt;5,"Confidential",I138)</f>
        <v>596225.11</v>
      </c>
      <c r="J293" s="14">
        <f>IF(C138&lt;5,"Confidential",J138)</f>
        <v>589139.21</v>
      </c>
      <c r="K293" s="18">
        <f>IF(C138&lt;5,"n/a",((J293-I293)/I293))</f>
        <v>-1.1884605128422088E-2</v>
      </c>
    </row>
    <row r="294" spans="1:11">
      <c r="A294" t="s">
        <v>23</v>
      </c>
      <c r="B294" t="s">
        <v>117</v>
      </c>
      <c r="C294" s="1">
        <f>IF(C139&lt;5,"- c - ",C139)</f>
        <v>506</v>
      </c>
      <c r="D294" s="14">
        <f>IF(C139&lt;5,"Confidential",D139)</f>
        <v>2233163.5</v>
      </c>
      <c r="E294" s="16"/>
      <c r="F294" s="17"/>
      <c r="G294" s="14">
        <f>IF(C139&lt;5,"Confidential",G139)</f>
        <v>2519793.7799999998</v>
      </c>
      <c r="H294" s="18">
        <f>IF(C139&lt;5,"n/a",((G294-D294)/D294))</f>
        <v>0.1283516768924442</v>
      </c>
      <c r="I294" s="14">
        <f>IF(C139&lt;5,"Confidential",I139)</f>
        <v>17369561.600000001</v>
      </c>
      <c r="J294" s="14">
        <f>IF(C139&lt;5,"Confidential",J139)</f>
        <v>18914072.879999999</v>
      </c>
      <c r="K294" s="18">
        <f>IF(C139&lt;5,"n/a",((J294-I294)/I294))</f>
        <v>8.8920567805234496E-2</v>
      </c>
    </row>
    <row r="295" spans="1:11">
      <c r="A295" t="s">
        <v>19</v>
      </c>
      <c r="C295" s="1">
        <f>IF(C140&lt;5,"- c - ",C140)</f>
        <v>617</v>
      </c>
      <c r="D295" s="14">
        <f>IF(C140&lt;5,"Confidential",D140)</f>
        <v>2764113.5</v>
      </c>
      <c r="E295" s="16">
        <f>IF(AND([1]LocGen!C139&gt;0,[1]LocGen!C139&lt;5),"Confidential",Report!E140)</f>
        <v>3036834.9</v>
      </c>
      <c r="F295" s="17">
        <f>IF(AND([1]LocFood!C139&gt;0,[1]LocFood!C139&lt;5),"Confidential",Report!F140)</f>
        <v>15335.35</v>
      </c>
      <c r="G295" s="14">
        <f>IF(C140&lt;5,"Confidential",G140)</f>
        <v>3052170.25</v>
      </c>
      <c r="H295" s="18">
        <f>IF(C140&lt;5,"n/a",((G295-D295)/D295))</f>
        <v>0.10421306867464017</v>
      </c>
      <c r="I295" s="14">
        <f>IF(C140&lt;5,"Confidential",I140)</f>
        <v>23239996.699999999</v>
      </c>
      <c r="J295" s="14">
        <f>IF(C140&lt;5,"Confidential",J140)</f>
        <v>24671902.350000001</v>
      </c>
      <c r="K295" s="18">
        <f>IF(C140&lt;5,"n/a",((J295-I295)/I295))</f>
        <v>6.1613849110400361E-2</v>
      </c>
    </row>
    <row r="296" spans="1:11">
      <c r="D296" s="14"/>
      <c r="E296" s="16"/>
      <c r="F296" s="17"/>
      <c r="G296" s="14"/>
      <c r="H296" s="18"/>
      <c r="I296" s="14"/>
      <c r="J296" s="14"/>
    </row>
    <row r="297" spans="1:11">
      <c r="A297" t="s">
        <v>118</v>
      </c>
      <c r="D297" s="14"/>
      <c r="E297" s="16"/>
      <c r="F297" s="17"/>
      <c r="G297" s="14"/>
      <c r="H297" s="18"/>
      <c r="I297" s="14"/>
      <c r="J297" s="14"/>
    </row>
    <row r="298" spans="1:11">
      <c r="B298" t="s">
        <v>119</v>
      </c>
      <c r="C298" s="1">
        <f>IF(C143&lt;5,"- c - ",C143)</f>
        <v>664</v>
      </c>
      <c r="D298" s="14">
        <f>IF(C143&lt;5,"Confidential",D143)</f>
        <v>3134883.2</v>
      </c>
      <c r="E298" s="16"/>
      <c r="F298" s="17"/>
      <c r="G298" s="14">
        <f>IF(C143&lt;5,"Confidential",G143)</f>
        <v>3671206</v>
      </c>
      <c r="H298" s="18">
        <f>IF(C143&lt;5,"n/a",((G298-D298)/D298))</f>
        <v>0.17108222724215044</v>
      </c>
      <c r="I298" s="14">
        <f>IF(C143&lt;5,"Confidential",I143)</f>
        <v>29085956.699999999</v>
      </c>
      <c r="J298" s="14">
        <f>IF(C143&lt;5,"Confidential",J143)</f>
        <v>32630575.100000001</v>
      </c>
      <c r="K298" s="18">
        <f>IF(C143&lt;5,"n/a",((J298-I298)/I298))</f>
        <v>0.12186700394833505</v>
      </c>
    </row>
    <row r="299" spans="1:11">
      <c r="A299" t="s">
        <v>23</v>
      </c>
      <c r="B299" t="s">
        <v>120</v>
      </c>
      <c r="C299" s="1">
        <f>IF(C144&lt;5,"- c - ",C144)</f>
        <v>3865</v>
      </c>
      <c r="D299" s="14">
        <f>IF(C144&lt;5,"Confidential",D144)</f>
        <v>23122216</v>
      </c>
      <c r="E299" s="16"/>
      <c r="F299" s="17"/>
      <c r="G299" s="14">
        <f>IF(C144&lt;5,"Confidential",G144)</f>
        <v>26923664.609999999</v>
      </c>
      <c r="H299" s="18">
        <f>IF(C144&lt;5,"n/a",((G299-D299)/D299))</f>
        <v>0.16440675971541827</v>
      </c>
      <c r="I299" s="14">
        <f>IF(C144&lt;5,"Confidential",I144)</f>
        <v>180255949</v>
      </c>
      <c r="J299" s="14">
        <f>IF(C144&lt;5,"Confidential",J144)</f>
        <v>197930194.61000001</v>
      </c>
      <c r="K299" s="18">
        <f>IF(C144&lt;5,"n/a",((J299-I299)/I299))</f>
        <v>9.8050831099061334E-2</v>
      </c>
    </row>
    <row r="300" spans="1:11">
      <c r="A300" t="s">
        <v>19</v>
      </c>
      <c r="C300" s="1">
        <f>IF(C145&lt;5,"- c - ",C145)</f>
        <v>4529</v>
      </c>
      <c r="D300" s="14">
        <f>IF(C145&lt;5,"Confidential",D145)</f>
        <v>26257099</v>
      </c>
      <c r="E300" s="16">
        <f>IF(AND([1]LocGen!C144&gt;0,[1]LocGen!C144&lt;5),"Confidential",Report!E145)</f>
        <v>30444167</v>
      </c>
      <c r="F300" s="17">
        <f>IF(AND([1]LocFood!C144&gt;0,[1]LocFood!C144&lt;5),"Confidential",Report!F145)</f>
        <v>150704.10999999999</v>
      </c>
      <c r="G300" s="14">
        <f>IF(C145&lt;5,"Confidential",G145)</f>
        <v>30594871.109999999</v>
      </c>
      <c r="H300" s="18">
        <f>IF(C145&lt;5,"n/a",((G300-D300)/D300))</f>
        <v>0.16520378393667934</v>
      </c>
      <c r="I300" s="14">
        <f>IF(C145&lt;5,"Confidential",I145)</f>
        <v>209341905</v>
      </c>
      <c r="J300" s="14">
        <f>IF(C145&lt;5,"Confidential",J145)</f>
        <v>230560769.11000001</v>
      </c>
      <c r="K300" s="18">
        <f>IF(C145&lt;5,"n/a",((J300-I300)/I300))</f>
        <v>0.10135985009785792</v>
      </c>
    </row>
    <row r="301" spans="1:11">
      <c r="D301" s="14"/>
      <c r="E301" s="16"/>
      <c r="F301" s="17"/>
      <c r="G301" s="14"/>
      <c r="H301" s="18"/>
      <c r="I301" s="14"/>
      <c r="J301" s="14"/>
    </row>
    <row r="302" spans="1:11">
      <c r="A302" t="s">
        <v>121</v>
      </c>
      <c r="D302" s="14"/>
      <c r="E302" s="16"/>
      <c r="F302" s="17"/>
      <c r="G302" s="14"/>
      <c r="H302" s="18"/>
      <c r="I302" s="14"/>
      <c r="J302" s="14"/>
    </row>
    <row r="303" spans="1:11">
      <c r="B303" t="s">
        <v>122</v>
      </c>
      <c r="C303" s="1">
        <f>IF(C148&lt;5,"- c - ",C148)</f>
        <v>2576</v>
      </c>
      <c r="D303" s="14">
        <f>IF(C148&lt;5,"Confidential",D148)</f>
        <v>6387006.5999999996</v>
      </c>
      <c r="E303" s="16"/>
      <c r="F303" s="17"/>
      <c r="G303" s="14">
        <f>IF(C148&lt;5,"Confidential",G148)</f>
        <v>7500274.5</v>
      </c>
      <c r="H303" s="18">
        <f>IF(C148&lt;5,"n/a",((G303-D303)/D303))</f>
        <v>0.17430198052402207</v>
      </c>
      <c r="I303" s="14">
        <f>IF(C148&lt;5,"Confidential",I148)</f>
        <v>47276245.700000003</v>
      </c>
      <c r="J303" s="14">
        <f>IF(C148&lt;5,"Confidential",J148)</f>
        <v>54426269.399999999</v>
      </c>
      <c r="K303" s="18">
        <f>IF(C148&lt;5,"n/a",((J303-I303)/I303))</f>
        <v>0.15123924487091822</v>
      </c>
    </row>
    <row r="304" spans="1:11">
      <c r="B304" t="s">
        <v>123</v>
      </c>
      <c r="C304" s="1">
        <f>IF(C149&lt;5,"- c - ",C149)</f>
        <v>699</v>
      </c>
      <c r="D304" s="14">
        <f>IF(C149&lt;5,"Confidential",D149)</f>
        <v>1537005.3</v>
      </c>
      <c r="E304" s="16"/>
      <c r="F304" s="17"/>
      <c r="G304" s="14">
        <f>IF(C149&lt;5,"Confidential",G149)</f>
        <v>1569867.2200000002</v>
      </c>
      <c r="H304" s="18">
        <f>IF(C149&lt;5,"n/a",((G304-D304)/D304))</f>
        <v>2.1380485805741957E-2</v>
      </c>
      <c r="I304" s="14">
        <f>IF(C149&lt;5,"Confidential",I149)</f>
        <v>11233402.800000001</v>
      </c>
      <c r="J304" s="14">
        <f>IF(C149&lt;5,"Confidential",J149)</f>
        <v>11653754.120000001</v>
      </c>
      <c r="K304" s="18">
        <f>IF(C149&lt;5,"n/a",((J304-I304)/I304))</f>
        <v>3.7419767410103041E-2</v>
      </c>
    </row>
    <row r="305" spans="1:11">
      <c r="B305" t="s">
        <v>124</v>
      </c>
      <c r="C305" s="1">
        <f>IF(C150&lt;5,"- c - ",C150)</f>
        <v>168</v>
      </c>
      <c r="D305" s="14">
        <f>IF(C150&lt;5,"Confidential",D150)</f>
        <v>403998.13</v>
      </c>
      <c r="E305" s="16"/>
      <c r="F305" s="17"/>
      <c r="G305" s="14">
        <f>IF(C150&lt;5,"Confidential",G150)</f>
        <v>472099.44</v>
      </c>
      <c r="H305" s="18">
        <f>IF(C150&lt;5,"n/a",((G305-D305)/D305))</f>
        <v>0.16856837926452778</v>
      </c>
      <c r="I305" s="14">
        <f>IF(C150&lt;5,"Confidential",I150)</f>
        <v>3423427.25</v>
      </c>
      <c r="J305" s="14">
        <f>IF(C150&lt;5,"Confidential",J150)</f>
        <v>4427904.2700000005</v>
      </c>
      <c r="K305" s="18">
        <f>IF(C150&lt;5,"n/a",((J305-I305)/I305))</f>
        <v>0.29341269629725608</v>
      </c>
    </row>
    <row r="306" spans="1:11">
      <c r="B306" t="s">
        <v>125</v>
      </c>
      <c r="C306" s="1">
        <f>IF(C151&lt;5,"- c - ",C151)</f>
        <v>6</v>
      </c>
      <c r="D306" s="14">
        <f>IF(C151&lt;5,"Confidential",D151)</f>
        <v>7735.06</v>
      </c>
      <c r="E306" s="16"/>
      <c r="F306" s="17"/>
      <c r="G306" s="14">
        <f>IF(C151&lt;5,"Confidential",G151)</f>
        <v>12652.19</v>
      </c>
      <c r="H306" s="18">
        <f>IF(C151&lt;5,"n/a",((G306-D306)/D306))</f>
        <v>0.63569384077175872</v>
      </c>
      <c r="I306" s="14">
        <f>IF(C151&lt;5,"Confidential",I151)</f>
        <v>73373.210000000006</v>
      </c>
      <c r="J306" s="14">
        <f>IF(C151&lt;5,"Confidential",J151)</f>
        <v>105925.95000000001</v>
      </c>
      <c r="K306" s="18">
        <f>IF(C151&lt;5,"n/a",((J306-I306)/I306))</f>
        <v>0.44365974992780066</v>
      </c>
    </row>
    <row r="307" spans="1:11">
      <c r="A307" t="s">
        <v>19</v>
      </c>
      <c r="C307" s="1">
        <f>IF(C152&lt;5,"- c - ",C152)</f>
        <v>3449</v>
      </c>
      <c r="D307" s="14">
        <f>IF(C152&lt;5,"Confidential",D152)</f>
        <v>8335745</v>
      </c>
      <c r="E307" s="16">
        <f>IF(AND([1]LocGen!C151&gt;0,[1]LocGen!C151&lt;5),"Confidential",Report!E152)</f>
        <v>9551525.4000000004</v>
      </c>
      <c r="F307" s="17">
        <f>IF(AND([1]LocFood!C151&gt;0,[1]LocFood!C151&lt;5),"Confidential",Report!F152)</f>
        <v>3367.95</v>
      </c>
      <c r="G307" s="14">
        <f>IF(C152&lt;5,"Confidential",G152)</f>
        <v>9554893.3499999996</v>
      </c>
      <c r="H307" s="18">
        <f>IF(C152&lt;5,"n/a",((G307-D307)/D307))</f>
        <v>0.14625547566534242</v>
      </c>
      <c r="I307" s="14">
        <f>IF(C152&lt;5,"Confidential",I152)</f>
        <v>62006448.899999999</v>
      </c>
      <c r="J307" s="14">
        <f>IF(C152&lt;5,"Confidential",J152)</f>
        <v>70613853.549999997</v>
      </c>
      <c r="K307" s="18">
        <f>IF(C152&lt;5,"n/a",((J307-I307)/I307))</f>
        <v>0.13881466851748703</v>
      </c>
    </row>
    <row r="308" spans="1:11">
      <c r="D308" s="14"/>
      <c r="E308" s="16"/>
      <c r="F308" s="17"/>
      <c r="G308" s="14"/>
      <c r="H308" s="18"/>
      <c r="I308" s="14"/>
      <c r="J308" s="14"/>
    </row>
    <row r="309" spans="1:11">
      <c r="A309" t="s">
        <v>126</v>
      </c>
      <c r="D309" s="14"/>
      <c r="E309" s="16"/>
      <c r="F309" s="17"/>
      <c r="G309" s="14"/>
      <c r="H309" s="18"/>
      <c r="I309" s="14"/>
      <c r="J309" s="14"/>
    </row>
    <row r="310" spans="1:11">
      <c r="B310" t="s">
        <v>127</v>
      </c>
      <c r="C310" s="1">
        <f>IF(C155&lt;5,"- c - ",C155)</f>
        <v>202</v>
      </c>
      <c r="D310" s="14">
        <f>IF(C155&lt;5,"Confidential",D155)</f>
        <v>991835.35000000009</v>
      </c>
      <c r="E310" s="16"/>
      <c r="F310" s="17"/>
      <c r="G310" s="14">
        <f>IF(C155&lt;5,"Confidential",G155)</f>
        <v>1131657.55</v>
      </c>
      <c r="H310" s="18">
        <f>IF(C155&lt;5,"n/a",((G310-D310)/D310))</f>
        <v>0.14097319681134568</v>
      </c>
      <c r="I310" s="14">
        <f>IF(C155&lt;5,"Confidential",I155)</f>
        <v>8308554.0399999991</v>
      </c>
      <c r="J310" s="14">
        <f>IF(C155&lt;5,"Confidential",J155)</f>
        <v>9364413.5499999989</v>
      </c>
      <c r="K310" s="18">
        <f>IF(C155&lt;5,"n/a",((J310-I310)/I310))</f>
        <v>0.12708101854026094</v>
      </c>
    </row>
    <row r="311" spans="1:11">
      <c r="B311" t="s">
        <v>132</v>
      </c>
      <c r="C311" s="1">
        <f>IF(C160&lt;5,"- c - ",C160)</f>
        <v>5</v>
      </c>
      <c r="D311" s="14">
        <f>IF(C160&lt;5,"Confidential",D160)</f>
        <v>6955.75</v>
      </c>
      <c r="E311" s="16"/>
      <c r="F311" s="17"/>
      <c r="G311" s="14">
        <f>IF(C160&lt;5,"Confidential",G160)</f>
        <v>20225.3</v>
      </c>
      <c r="H311" s="18">
        <f>IF(C160&lt;5,"n/a",((G311-D311)/D311))</f>
        <v>1.9077094490170001</v>
      </c>
      <c r="I311" s="14">
        <f>IF(C160&lt;5,"Confidential",I160)</f>
        <v>71289.819999999992</v>
      </c>
      <c r="J311" s="14">
        <f>IF(C160&lt;5,"Confidential",J160)</f>
        <v>142659.59</v>
      </c>
      <c r="K311" s="18">
        <f>IF(C160&lt;5,"n/a",((J311-I311)/I311))</f>
        <v>1.0011214784944051</v>
      </c>
    </row>
    <row r="312" spans="1:11">
      <c r="A312" t="s">
        <v>19</v>
      </c>
      <c r="C312" s="1">
        <f>IF(C162&lt;5,"- c - ",C162)</f>
        <v>207</v>
      </c>
      <c r="D312" s="14">
        <f>IF(C162&lt;5,"Confidential",D162)</f>
        <v>998791.1</v>
      </c>
      <c r="E312" s="16">
        <f>IF(AND([1]LocGen!C161&gt;0,[1]LocGen!C161&lt;5),"Confidential",Report!E162)</f>
        <v>1149536</v>
      </c>
      <c r="F312" s="17">
        <f>IF(AND([1]LocFood!C161&gt;0,[1]LocFood!C161&lt;5),"Confidential",Report!F162)</f>
        <v>2346.89</v>
      </c>
      <c r="G312" s="14">
        <f>IF(C162&lt;5,"Confidential",G162)</f>
        <v>1151882.8899999999</v>
      </c>
      <c r="H312" s="18">
        <f>IF(C162&lt;5,"n/a",((G312-D312)/D312))</f>
        <v>0.15327708667007539</v>
      </c>
      <c r="I312" s="14">
        <f>IF(C162&lt;5,"Confidential",I162)</f>
        <v>8379843.7999999998</v>
      </c>
      <c r="J312" s="14">
        <f>IF(C162&lt;5,"Confidential",J162)</f>
        <v>9507073.2899999991</v>
      </c>
      <c r="K312" s="18">
        <f>IF(C162&lt;5,"n/a",((J312-I312)/I312))</f>
        <v>0.13451676629103745</v>
      </c>
    </row>
    <row r="313" spans="1:11">
      <c r="D313" s="14"/>
      <c r="E313" s="16"/>
      <c r="F313" s="17"/>
      <c r="G313" s="14"/>
      <c r="H313" s="18"/>
      <c r="I313" s="14"/>
      <c r="J313" s="14"/>
    </row>
    <row r="314" spans="1:11">
      <c r="A314" t="s">
        <v>134</v>
      </c>
      <c r="D314" s="14"/>
      <c r="E314" s="16"/>
      <c r="F314" s="17"/>
      <c r="G314" s="14"/>
      <c r="H314" s="18"/>
      <c r="I314" s="14"/>
      <c r="J314" s="14"/>
    </row>
    <row r="315" spans="1:11">
      <c r="B315" t="s">
        <v>135</v>
      </c>
      <c r="C315" s="1">
        <f>IF(C165&lt;5,"- c - ",C165)</f>
        <v>39</v>
      </c>
      <c r="D315" s="14">
        <f>IF(C165&lt;5,"Confidential",D165)</f>
        <v>580733.41000003938</v>
      </c>
      <c r="E315" s="16"/>
      <c r="F315" s="17"/>
      <c r="G315" s="14">
        <f>IF(C165&lt;5,"Confidential",G165)</f>
        <v>371989.91999948857</v>
      </c>
      <c r="H315" s="18">
        <f>IF(C165&lt;5,"n/a",((G315-D315)/D315))</f>
        <v>-0.35944804691112336</v>
      </c>
      <c r="I315" s="14">
        <f>IF(C165&lt;5,"Confidential",I165)</f>
        <v>1920611.5100001353</v>
      </c>
      <c r="J315" s="14">
        <f>IF(C165&lt;5,"Confidential",J165)</f>
        <v>1530453.3000006927</v>
      </c>
      <c r="K315" s="18">
        <f>IF(C165&lt;5,"n/a",((J315-I315)/I315))</f>
        <v>-0.20314270114908095</v>
      </c>
    </row>
    <row r="316" spans="1:11">
      <c r="A316" t="s">
        <v>19</v>
      </c>
      <c r="C316" s="1">
        <f>IF(C166&lt;5,"- c - ",C166)</f>
        <v>39</v>
      </c>
      <c r="D316" s="14">
        <f>IF(C166&lt;5,"Confidential",D166)</f>
        <v>580733.41000003938</v>
      </c>
      <c r="E316" s="16" t="s">
        <v>154</v>
      </c>
      <c r="F316" s="17" t="str">
        <f>IF(AND([1]LocFood!C165&gt;0,[1]LocFood!C165&lt;5),"Confidential",Report!F166)</f>
        <v>Confidential</v>
      </c>
      <c r="G316" s="14">
        <f>IF(C166&lt;5,"Confidential",G166)</f>
        <v>371989.91999948857</v>
      </c>
      <c r="H316" s="18">
        <f>IF(C166&lt;5,"n/a",((G316-D316)/D316))</f>
        <v>-0.35944804691112336</v>
      </c>
      <c r="I316" s="14">
        <f>IF(C166&lt;5,"Confidential",I166)</f>
        <v>1920611.5100001353</v>
      </c>
      <c r="J316" s="14">
        <f>IF(C166&lt;5,"Confidential",J166)</f>
        <v>1530453.3000006927</v>
      </c>
      <c r="K316" s="18">
        <f>IF(C166&lt;5,"n/a",((J316-I316)/I316))</f>
        <v>-0.20314270114908095</v>
      </c>
    </row>
    <row r="317" spans="1:11">
      <c r="D317" s="14"/>
      <c r="E317" s="16"/>
      <c r="F317" s="17"/>
      <c r="G317" s="14"/>
      <c r="H317" s="18"/>
      <c r="I317" s="14"/>
      <c r="J317" s="14"/>
    </row>
    <row r="318" spans="1:11">
      <c r="A318" t="s">
        <v>136</v>
      </c>
      <c r="C318" s="1">
        <f>IF(C168&lt;5,"- c - ",C168)</f>
        <v>26355</v>
      </c>
      <c r="D318" s="14">
        <f>IF(C168&lt;5,"Confidential",D168)</f>
        <v>239771016.11000004</v>
      </c>
      <c r="E318" s="16">
        <f>IF(AND([1]LocGen!C167&gt;0,[1]LocGen!C167&lt;5),"Confidential",Report!E168)</f>
        <v>227265848.37999949</v>
      </c>
      <c r="F318" s="17">
        <f>IF(AND([1]LocFood!C167&gt;0,[1]LocFood!C167&lt;5),"Confidential",Report!F168)</f>
        <v>21574920.82</v>
      </c>
      <c r="G318" s="14">
        <f>IF(C168&lt;5,"Confidential",G168)</f>
        <v>248840769.19999948</v>
      </c>
      <c r="H318" s="18">
        <f>IF(C168&lt;5,"n/a",((G318-D318)/D318))</f>
        <v>3.7826728339168801E-2</v>
      </c>
      <c r="I318" s="14">
        <f>IF(C168&lt;5,"Confidential",I168)</f>
        <v>1866491922.7500005</v>
      </c>
      <c r="J318" s="14">
        <f>IF(C168&lt;5,"Confidential",J168)</f>
        <v>2041960372.7600009</v>
      </c>
      <c r="K318" s="18">
        <f>IF(C168&lt;5,"n/a",((J318-I318)/I318))</f>
        <v>9.4009755880150606E-2</v>
      </c>
    </row>
    <row r="320" spans="1:11">
      <c r="A320" s="22"/>
      <c r="C320"/>
      <c r="D320"/>
      <c r="E320" s="23"/>
      <c r="F320" s="24"/>
      <c r="G320"/>
      <c r="H320"/>
      <c r="I320"/>
      <c r="J320"/>
    </row>
  </sheetData>
  <mergeCells count="2">
    <mergeCell ref="I1:J1"/>
    <mergeCell ref="E2:F2"/>
  </mergeCells>
  <pageMargins left="0.23" right="0.32" top="0.97" bottom="0.74" header="0.32" footer="0.37"/>
  <pageSetup scale="71" fitToHeight="0" orientation="landscape" r:id="rId1"/>
  <headerFooter alignWithMargins="0">
    <oddHeader xml:space="preserve">&amp;CKansas Department of Revenue
Office of Policy and Research
State Sales Tax Collections by NAICS
</oddHeader>
    <oddFooter>&amp;L&amp;D &amp;T&amp;C&amp;F &amp;A
&amp;RPage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Report</vt:lpstr>
      <vt:lpstr>Report!Print_Titles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Jan 2023 2-digit NAICS published</dc:title>
  <dc:creator>Amy Kramer [KDOR]</dc:creator>
  <cp:keywords>2023 state sales tax</cp:keywords>
  <cp:lastModifiedBy>Amy Kramer [KDOR]</cp:lastModifiedBy>
  <cp:lastPrinted>2023-04-28T16:08:25Z</cp:lastPrinted>
  <dcterms:created xsi:type="dcterms:W3CDTF">2023-04-28T14:58:40Z</dcterms:created>
  <dcterms:modified xsi:type="dcterms:W3CDTF">2023-05-01T19:07:49Z</dcterms:modified>
  <cp:category>statistics</cp:category>
</cp:coreProperties>
</file>